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75" windowHeight="8955" activeTab="4"/>
  </bookViews>
  <sheets>
    <sheet name="TournInfo" sheetId="1" r:id="rId1"/>
    <sheet name="Qualify" sheetId="2" r:id="rId2"/>
    <sheet name="MatchPlay" sheetId="3" r:id="rId3"/>
    <sheet name="MatchPlayPosting" sheetId="4" r:id="rId4"/>
    <sheet name="TitlePlay" sheetId="5" r:id="rId5"/>
    <sheet name="Financial" sheetId="6" r:id="rId6"/>
  </sheets>
  <definedNames>
    <definedName name="Center">'TournInfo'!$E$3</definedName>
    <definedName name="Date">'TournInfo'!$E$2</definedName>
    <definedName name="MatchPlay">'MatchPlay'!$B$6:$T$14</definedName>
    <definedName name="_xlnm.Print_Area" localSheetId="5">'Financial'!$A$1:$D$18</definedName>
    <definedName name="_xlnm.Print_Area" localSheetId="2">'MatchPlay'!$A$1:$T$16</definedName>
    <definedName name="_xlnm.Print_Area" localSheetId="3">'MatchPlayPosting'!$A$1:$D$10</definedName>
    <definedName name="_xlnm.Print_Area" localSheetId="1">'Qualify'!$A$1:$S$38</definedName>
    <definedName name="_xlnm.Print_Area" localSheetId="4">'TitlePlay'!$A$1:$G$20</definedName>
    <definedName name="_xlnm.Print_Area" localSheetId="0">'TournInfo'!$A$1:$H$37</definedName>
    <definedName name="_xlnm.Print_Titles" localSheetId="2">'MatchPlay'!$A:$A</definedName>
    <definedName name="Qualifying">'Qualify'!$B$6:$Q$38</definedName>
    <definedName name="Tournament">'TournInfo'!$E$1</definedName>
  </definedNames>
  <calcPr fullCalcOnLoad="1"/>
</workbook>
</file>

<file path=xl/sharedStrings.xml><?xml version="1.0" encoding="utf-8"?>
<sst xmlns="http://schemas.openxmlformats.org/spreadsheetml/2006/main" count="166" uniqueCount="136">
  <si>
    <t>Tournament</t>
  </si>
  <si>
    <t>Date</t>
  </si>
  <si>
    <t>Center</t>
  </si>
  <si>
    <t>#</t>
  </si>
  <si>
    <t>Team Name</t>
  </si>
  <si>
    <t>$ Rec'd</t>
  </si>
  <si>
    <t>$ Owed</t>
  </si>
  <si>
    <t>Pos #</t>
  </si>
  <si>
    <t>Entry #</t>
  </si>
  <si>
    <t>Start Lane</t>
  </si>
  <si>
    <t>Game 1</t>
  </si>
  <si>
    <t>Game 2</t>
  </si>
  <si>
    <t>Game 3</t>
  </si>
  <si>
    <t>+ / -</t>
  </si>
  <si>
    <t>Standings after Game:</t>
  </si>
  <si>
    <t>Total</t>
  </si>
  <si>
    <t>Games</t>
  </si>
  <si>
    <t>Average</t>
  </si>
  <si>
    <t>Game 10</t>
  </si>
  <si>
    <t>Game 9</t>
  </si>
  <si>
    <t>Game 4</t>
  </si>
  <si>
    <t>Game 5</t>
  </si>
  <si>
    <t>Game 6</t>
  </si>
  <si>
    <t>Game 7</t>
  </si>
  <si>
    <t>Game 8</t>
  </si>
  <si>
    <t>Total Pinfall</t>
  </si>
  <si>
    <t>TOTAL</t>
  </si>
  <si>
    <t>Team Avg</t>
  </si>
  <si>
    <t>High Game</t>
  </si>
  <si>
    <t>Low Game</t>
  </si>
  <si>
    <t>Set #1 Total</t>
  </si>
  <si>
    <t>Set #2 Bonus</t>
  </si>
  <si>
    <t>Set #1 Bonus</t>
  </si>
  <si>
    <t>Set #2 Total</t>
  </si>
  <si>
    <t>Set #3 Total</t>
  </si>
  <si>
    <t>Set #3 Bonus</t>
  </si>
  <si>
    <t>Set #4 Total</t>
  </si>
  <si>
    <t>Set #4 Bonus</t>
  </si>
  <si>
    <t>Set #5 Total</t>
  </si>
  <si>
    <t>Set #5 Bonus</t>
  </si>
  <si>
    <t>Set #6 Total</t>
  </si>
  <si>
    <t>Set #6 Bonus</t>
  </si>
  <si>
    <t>Set #7 Total</t>
  </si>
  <si>
    <t>Set #7 Bonus</t>
  </si>
  <si>
    <t>PR Bonus</t>
  </si>
  <si>
    <t>GRAND TOTAL</t>
  </si>
  <si>
    <t>Qualify Total</t>
  </si>
  <si>
    <t>Each set is a two (2) game match with 15 Bonus Points for each game won and 20 Bonus Points for winning the 2-game match.</t>
  </si>
  <si>
    <t>PR   Total</t>
  </si>
  <si>
    <t>First Match = Third Place vs. Second Place</t>
  </si>
  <si>
    <t>Lane</t>
  </si>
  <si>
    <t xml:space="preserve">2nd Place = </t>
  </si>
  <si>
    <t xml:space="preserve">3rd Place = </t>
  </si>
  <si>
    <t>Second Match = Winner of First Match vs. First Place</t>
  </si>
  <si>
    <t xml:space="preserve">1st Place = </t>
  </si>
  <si>
    <t>Winner Match 1</t>
  </si>
  <si>
    <t>Tournament Champion:</t>
  </si>
  <si>
    <t>Team Captain</t>
  </si>
  <si>
    <t>Prize $</t>
  </si>
  <si>
    <t xml:space="preserve">Game 9 </t>
  </si>
  <si>
    <t>Game #</t>
  </si>
  <si>
    <t>Score</t>
  </si>
  <si>
    <t>Leading Qualifier</t>
  </si>
  <si>
    <t>Captain</t>
  </si>
  <si>
    <t>Starting Lane</t>
  </si>
  <si>
    <t>Anything highlighted blue is where data should be entered.  The blue will not print as long as "Black and White" is checked within the Sheet tab of Page Set-up.  This box will not print either.</t>
  </si>
  <si>
    <t>Money</t>
  </si>
  <si>
    <t>Standings as of Match Play Game</t>
  </si>
  <si>
    <t>H/C</t>
  </si>
  <si>
    <t>13th Annual St. Paul Limited Average Mixed Team Challenge</t>
  </si>
  <si>
    <t>Sunday, December 13th</t>
  </si>
  <si>
    <t>Mattie's Lanes</t>
  </si>
  <si>
    <t>Can it Be?</t>
  </si>
  <si>
    <t>Walter Robbins</t>
  </si>
  <si>
    <t>The O'Ryans</t>
  </si>
  <si>
    <t>Tom O'Ryan</t>
  </si>
  <si>
    <t>Bonnie's Dreamers</t>
  </si>
  <si>
    <t>Bonnie Bigelbach</t>
  </si>
  <si>
    <t>3 X 2</t>
  </si>
  <si>
    <t>Ed Vanek</t>
  </si>
  <si>
    <t>Jim's Pro Shop</t>
  </si>
  <si>
    <t>John  Brenneman</t>
  </si>
  <si>
    <t>W G K A</t>
  </si>
  <si>
    <t>Peggy Engel</t>
  </si>
  <si>
    <t>We Are Five</t>
  </si>
  <si>
    <t>George Kreyer Jr.</t>
  </si>
  <si>
    <t>Duane Perrizo</t>
  </si>
  <si>
    <t>Pizza's</t>
  </si>
  <si>
    <t>Drac's Drinkers</t>
  </si>
  <si>
    <t>Christi Marx</t>
  </si>
  <si>
    <t>Mimi Krey</t>
  </si>
  <si>
    <t>Drkula's 32</t>
  </si>
  <si>
    <t>Drac's Pub</t>
  </si>
  <si>
    <t>Kelly Riggins</t>
  </si>
  <si>
    <t>Drac's Fab 5</t>
  </si>
  <si>
    <t>Jeanne Morrow</t>
  </si>
  <si>
    <t>Drac's Sand Bar</t>
  </si>
  <si>
    <t>Brad Riggins</t>
  </si>
  <si>
    <t>Pro Bowlers</t>
  </si>
  <si>
    <t>Cheryl Haines</t>
  </si>
  <si>
    <t>Marc's Team</t>
  </si>
  <si>
    <t>Ann Bryand</t>
  </si>
  <si>
    <t>Hart Attack</t>
  </si>
  <si>
    <t>Tom Hart</t>
  </si>
  <si>
    <t>Just Follow That</t>
  </si>
  <si>
    <t>Ron Saver</t>
  </si>
  <si>
    <t>Just Follow Along</t>
  </si>
  <si>
    <t>Bob Nielsen</t>
  </si>
  <si>
    <t>Just Follow Anybody</t>
  </si>
  <si>
    <t>Just Follow Somebody</t>
  </si>
  <si>
    <t>Matt Carroll</t>
  </si>
  <si>
    <t>Just Follow Us</t>
  </si>
  <si>
    <t>Rick Micek</t>
  </si>
  <si>
    <t>Just Follow Behind</t>
  </si>
  <si>
    <t>Gene Soderbeck</t>
  </si>
  <si>
    <t>Just Follow Mann</t>
  </si>
  <si>
    <t>Glenn Mann</t>
  </si>
  <si>
    <t>Katie's Bombers</t>
  </si>
  <si>
    <t>Brad Gregory</t>
  </si>
  <si>
    <t>Investment Center America</t>
  </si>
  <si>
    <t>David Hoglund</t>
  </si>
  <si>
    <t>Spare Change</t>
  </si>
  <si>
    <t>Wanda Simmer</t>
  </si>
  <si>
    <t>J G A J S Bowlers</t>
  </si>
  <si>
    <t>Jim Jacobson</t>
  </si>
  <si>
    <t>The Shop Bowling Supply</t>
  </si>
  <si>
    <t>Tony Fitzgerald</t>
  </si>
  <si>
    <t>Team F C # 1</t>
  </si>
  <si>
    <t>Pamela Pfromm</t>
  </si>
  <si>
    <t>Steelers</t>
  </si>
  <si>
    <t>Cheryl Steele</t>
  </si>
  <si>
    <t>Family Affair</t>
  </si>
  <si>
    <t>James Maldonado</t>
  </si>
  <si>
    <t>Wizard's Pro Shop</t>
  </si>
  <si>
    <t>Ken Holets</t>
  </si>
  <si>
    <t>John Burks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</si>
</sst>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  <numFmt numFmtId="166" formatCode="&quot;$&quot;#,##0.00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#,##0.0_);[Red]\(#,##0.0\)"/>
    <numFmt numFmtId="174" formatCode="&quot;$&quot;#,##0.0_);[Red]\(&quot;$&quot;#,##0.0\)"/>
    <numFmt numFmtId="175" formatCode="#,##0.000_);[Red]\(#,##0.000\)"/>
    <numFmt numFmtId="176" formatCode="#,##0.0000_);[Red]\(#,##0.0000\)"/>
    <numFmt numFmtId="177" formatCode="#,##0.00000_);[Red]\(#,##0.00000\)"/>
    <numFmt numFmtId="178" formatCode="&quot;$&quot;#,##0.0_);\(&quot;$&quot;#,##0.0\)"/>
    <numFmt numFmtId="179" formatCode="0_);[Red]\(0\)"/>
    <numFmt numFmtId="180" formatCode="&quot;$&quot;#,##0.000_);[Red]\(&quot;$&quot;#,##0.000\)"/>
    <numFmt numFmtId="181" formatCode="&quot;$&quot;#,##0.0000_);[Red]\(&quot;$&quot;#,##0.0000\)"/>
    <numFmt numFmtId="182" formatCode="&quot;$&quot;#,##0.00000_);[Red]\(&quot;$&quot;#,##0.00000\)"/>
    <numFmt numFmtId="183" formatCode="&quot;$&quot;#,##0.000000_);[Red]\(&quot;$&quot;#,##0.000000\)"/>
    <numFmt numFmtId="184" formatCode="&quot;$&quot;#,##0.0000000_);[Red]\(&quot;$&quot;#,##0.0000000\)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;[Red]&quot;$&quot;#,##0.00"/>
  </numFmts>
  <fonts count="26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u val="single"/>
      <sz val="5"/>
      <color indexed="36"/>
      <name val="MS Sans Serif"/>
      <family val="0"/>
    </font>
    <font>
      <b/>
      <sz val="18"/>
      <name val="Arial"/>
      <family val="0"/>
    </font>
    <font>
      <u val="single"/>
      <sz val="5"/>
      <color indexed="12"/>
      <name val="MS Sans Serif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0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36"/>
      <name val="Times New Roman"/>
      <family val="1"/>
    </font>
    <font>
      <b/>
      <sz val="36"/>
      <name val="Arial"/>
      <family val="2"/>
    </font>
    <font>
      <sz val="36"/>
      <name val="Arial"/>
      <family val="2"/>
    </font>
    <font>
      <sz val="48"/>
      <name val="Arial"/>
      <family val="2"/>
    </font>
    <font>
      <sz val="72"/>
      <name val="Arial"/>
      <family val="2"/>
    </font>
    <font>
      <sz val="72"/>
      <name val="Times New Roman"/>
      <family val="0"/>
    </font>
    <font>
      <b/>
      <sz val="48"/>
      <name val="Times New Roman"/>
      <family val="1"/>
    </font>
    <font>
      <sz val="12"/>
      <name val="Times New Roman"/>
      <family val="0"/>
    </font>
    <font>
      <b/>
      <sz val="48"/>
      <name val="Arial"/>
      <family val="2"/>
    </font>
    <font>
      <sz val="4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1" applyNumberFormat="0" applyFont="0" applyFill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19" xfId="29" applyFont="1" applyFill="1" applyBorder="1" applyAlignment="1">
      <alignment horizontal="center" wrapText="1"/>
      <protection/>
    </xf>
    <xf numFmtId="0" fontId="8" fillId="2" borderId="20" xfId="29" applyFont="1" applyFill="1" applyBorder="1" applyAlignment="1">
      <alignment horizontal="center" wrapText="1"/>
      <protection/>
    </xf>
    <xf numFmtId="0" fontId="8" fillId="2" borderId="6" xfId="29" applyFont="1" applyFill="1" applyBorder="1" applyAlignment="1">
      <alignment horizontal="center" wrapText="1"/>
      <protection/>
    </xf>
    <xf numFmtId="0" fontId="8" fillId="2" borderId="2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17" xfId="29" applyFont="1" applyFill="1" applyBorder="1" applyAlignment="1">
      <alignment horizontal="center" wrapText="1"/>
      <protection/>
    </xf>
    <xf numFmtId="0" fontId="2" fillId="2" borderId="17" xfId="29" applyFont="1" applyFill="1" applyBorder="1" applyAlignment="1" quotePrefix="1">
      <alignment horizontal="center" wrapText="1"/>
      <protection/>
    </xf>
    <xf numFmtId="0" fontId="8" fillId="2" borderId="18" xfId="0" applyFont="1" applyFill="1" applyBorder="1" applyAlignment="1">
      <alignment horizontal="center" wrapText="1"/>
    </xf>
    <xf numFmtId="0" fontId="11" fillId="0" borderId="21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6" fillId="0" borderId="21" xfId="28" applyFont="1" applyFill="1" applyBorder="1" applyAlignment="1">
      <alignment horizontal="center"/>
      <protection/>
    </xf>
    <xf numFmtId="0" fontId="18" fillId="0" borderId="0" xfId="28" applyFont="1" applyFill="1">
      <alignment/>
      <protection/>
    </xf>
    <xf numFmtId="0" fontId="18" fillId="0" borderId="0" xfId="28" applyFont="1">
      <alignment/>
      <protection/>
    </xf>
    <xf numFmtId="0" fontId="19" fillId="0" borderId="4" xfId="28" applyFont="1" applyBorder="1" applyAlignment="1">
      <alignment vertical="center"/>
      <protection/>
    </xf>
    <xf numFmtId="0" fontId="4" fillId="0" borderId="0" xfId="28">
      <alignment/>
      <protection/>
    </xf>
    <xf numFmtId="5" fontId="21" fillId="0" borderId="0" xfId="28" applyNumberFormat="1" applyFont="1" applyBorder="1" applyAlignment="1">
      <alignment horizontal="right"/>
      <protection/>
    </xf>
    <xf numFmtId="0" fontId="20" fillId="0" borderId="0" xfId="28" applyFont="1" applyBorder="1" applyAlignment="1">
      <alignment horizontal="right"/>
      <protection/>
    </xf>
    <xf numFmtId="0" fontId="4" fillId="0" borderId="0" xfId="28" applyBorder="1">
      <alignment/>
      <protection/>
    </xf>
    <xf numFmtId="0" fontId="16" fillId="0" borderId="25" xfId="28" applyFont="1" applyFill="1" applyBorder="1" applyAlignment="1">
      <alignment horizontal="center"/>
      <protection/>
    </xf>
    <xf numFmtId="0" fontId="22" fillId="0" borderId="2" xfId="28" applyFont="1" applyBorder="1" applyAlignment="1">
      <alignment horizontal="center" vertical="center"/>
      <protection/>
    </xf>
    <xf numFmtId="5" fontId="22" fillId="0" borderId="26" xfId="28" applyNumberFormat="1" applyFont="1" applyBorder="1" applyAlignment="1">
      <alignment horizontal="center" vertical="center"/>
      <protection/>
    </xf>
    <xf numFmtId="0" fontId="22" fillId="0" borderId="12" xfId="28" applyFont="1" applyBorder="1" applyAlignment="1">
      <alignment horizontal="center" vertical="center"/>
      <protection/>
    </xf>
    <xf numFmtId="5" fontId="22" fillId="0" borderId="27" xfId="28" applyNumberFormat="1" applyFont="1" applyBorder="1" applyAlignment="1">
      <alignment horizontal="center" vertical="center"/>
      <protection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2" fillId="3" borderId="0" xfId="0" applyFont="1" applyFill="1" applyAlignment="1">
      <alignment horizontal="right" vertical="center"/>
    </xf>
    <xf numFmtId="0" fontId="11" fillId="3" borderId="11" xfId="0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quotePrefix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0" fillId="3" borderId="4" xfId="0" applyFill="1" applyBorder="1" applyAlignment="1">
      <alignment/>
    </xf>
    <xf numFmtId="0" fontId="0" fillId="3" borderId="7" xfId="0" applyFill="1" applyBorder="1" applyAlignment="1">
      <alignment/>
    </xf>
    <xf numFmtId="0" fontId="23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34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8" fillId="0" borderId="6" xfId="28" applyFont="1" applyFill="1" applyBorder="1" applyAlignment="1">
      <alignment horizontal="center"/>
      <protection/>
    </xf>
    <xf numFmtId="0" fontId="4" fillId="0" borderId="0" xfId="28" applyAlignment="1">
      <alignment horizontal="center"/>
      <protection/>
    </xf>
    <xf numFmtId="0" fontId="23" fillId="0" borderId="34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165" fontId="11" fillId="0" borderId="35" xfId="27" applyNumberFormat="1" applyFont="1" applyBorder="1">
      <alignment/>
      <protection/>
    </xf>
    <xf numFmtId="165" fontId="11" fillId="0" borderId="36" xfId="27" applyNumberFormat="1" applyFont="1" applyBorder="1">
      <alignment/>
      <protection/>
    </xf>
    <xf numFmtId="165" fontId="11" fillId="0" borderId="37" xfId="27" applyNumberFormat="1" applyFont="1" applyBorder="1">
      <alignment/>
      <protection/>
    </xf>
    <xf numFmtId="5" fontId="11" fillId="0" borderId="0" xfId="0" applyNumberFormat="1" applyFont="1" applyAlignment="1">
      <alignment horizontal="right"/>
    </xf>
    <xf numFmtId="0" fontId="16" fillId="0" borderId="13" xfId="28" applyFont="1" applyFill="1" applyBorder="1" applyAlignment="1">
      <alignment horizontal="center"/>
      <protection/>
    </xf>
    <xf numFmtId="0" fontId="17" fillId="0" borderId="3" xfId="28" applyFont="1" applyFill="1" applyBorder="1" applyAlignment="1">
      <alignment horizontal="center" wrapText="1"/>
      <protection/>
    </xf>
    <xf numFmtId="0" fontId="19" fillId="0" borderId="11" xfId="28" applyFont="1" applyFill="1" applyBorder="1" applyAlignment="1">
      <alignment horizontal="center"/>
      <protection/>
    </xf>
    <xf numFmtId="0" fontId="1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5" fillId="0" borderId="4" xfId="28" applyFont="1" applyBorder="1" applyAlignment="1">
      <alignment vertical="center"/>
      <protection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20" fillId="0" borderId="7" xfId="28" applyNumberFormat="1" applyFont="1" applyBorder="1" applyAlignment="1">
      <alignment horizontal="center"/>
      <protection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 wrapText="1"/>
    </xf>
    <xf numFmtId="0" fontId="1" fillId="0" borderId="3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24" fillId="0" borderId="42" xfId="28" applyFont="1" applyFill="1" applyBorder="1" applyAlignment="1">
      <alignment horizontal="center" wrapText="1"/>
      <protection/>
    </xf>
    <xf numFmtId="0" fontId="24" fillId="0" borderId="43" xfId="28" applyFont="1" applyFill="1" applyBorder="1" applyAlignment="1">
      <alignment horizontal="center" wrapText="1"/>
      <protection/>
    </xf>
    <xf numFmtId="0" fontId="15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03entry" xfId="27"/>
    <cellStyle name="Normal_Book1" xfId="28"/>
    <cellStyle name="Normal_Sheet2" xfId="29"/>
    <cellStyle name="Percent" xfId="30"/>
    <cellStyle name="Total" xfId="31"/>
  </cellStyles>
  <dxfs count="2">
    <dxf>
      <font>
        <color rgb="FFFFFFFF"/>
      </font>
      <fill>
        <patternFill>
          <bgColor rgb="FF00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workbookViewId="0" topLeftCell="A1">
      <pane xSplit="1" ySplit="5" topLeftCell="B13" activePane="bottomRight" state="frozen"/>
      <selection pane="topLeft" activeCell="B6" sqref="B6"/>
      <selection pane="topRight" activeCell="B6" sqref="B6"/>
      <selection pane="bottomLeft" activeCell="B6" sqref="B6"/>
      <selection pane="bottomRight" activeCell="E25" sqref="E25"/>
    </sheetView>
  </sheetViews>
  <sheetFormatPr defaultColWidth="9.33203125" defaultRowHeight="12.75"/>
  <cols>
    <col min="1" max="1" width="3.16015625" style="0" bestFit="1" customWidth="1"/>
    <col min="2" max="2" width="9.66015625" style="0" customWidth="1"/>
    <col min="3" max="3" width="8" style="0" customWidth="1"/>
    <col min="4" max="4" width="28.16015625" style="0" bestFit="1" customWidth="1"/>
    <col min="5" max="5" width="35" style="0" bestFit="1" customWidth="1"/>
    <col min="6" max="6" width="8" style="0" bestFit="1" customWidth="1"/>
    <col min="7" max="7" width="7.83203125" style="0" bestFit="1" customWidth="1"/>
    <col min="8" max="8" width="14" style="0" bestFit="1" customWidth="1"/>
  </cols>
  <sheetData>
    <row r="1" spans="4:8" ht="12.75">
      <c r="D1" s="66" t="s">
        <v>0</v>
      </c>
      <c r="E1" s="139" t="s">
        <v>69</v>
      </c>
      <c r="F1" s="139"/>
      <c r="G1" s="139"/>
      <c r="H1" s="139"/>
    </row>
    <row r="2" spans="4:8" ht="12.75">
      <c r="D2" s="66" t="s">
        <v>1</v>
      </c>
      <c r="E2" s="139" t="s">
        <v>70</v>
      </c>
      <c r="F2" s="139"/>
      <c r="G2" s="139"/>
      <c r="H2" s="139"/>
    </row>
    <row r="3" spans="4:8" ht="12.75">
      <c r="D3" s="66" t="s">
        <v>2</v>
      </c>
      <c r="E3" s="139" t="s">
        <v>71</v>
      </c>
      <c r="F3" s="139"/>
      <c r="G3" s="139"/>
      <c r="H3" s="139"/>
    </row>
    <row r="4" ht="13.5" thickBot="1"/>
    <row r="5" spans="1:8" s="1" customFormat="1" ht="12.75">
      <c r="A5" s="67" t="s">
        <v>3</v>
      </c>
      <c r="B5" s="119" t="s">
        <v>27</v>
      </c>
      <c r="C5" s="122" t="s">
        <v>68</v>
      </c>
      <c r="D5" s="68" t="s">
        <v>4</v>
      </c>
      <c r="E5" s="68" t="s">
        <v>63</v>
      </c>
      <c r="F5" s="68" t="s">
        <v>5</v>
      </c>
      <c r="G5" s="68" t="s">
        <v>6</v>
      </c>
      <c r="H5" s="69" t="s">
        <v>64</v>
      </c>
    </row>
    <row r="6" spans="1:8" ht="15.75">
      <c r="A6" s="5">
        <v>1</v>
      </c>
      <c r="B6" s="120">
        <v>909</v>
      </c>
      <c r="C6" s="120">
        <f aca="true" t="shared" si="0" ref="C6:C20">ROUNDDOWN((0.9*(950-B6)/5),0)</f>
        <v>7</v>
      </c>
      <c r="D6" s="104" t="s">
        <v>72</v>
      </c>
      <c r="E6" s="104" t="s">
        <v>73</v>
      </c>
      <c r="F6" s="102"/>
      <c r="G6" s="102">
        <v>125</v>
      </c>
      <c r="H6" s="103"/>
    </row>
    <row r="7" spans="1:8" ht="15.75">
      <c r="A7" s="5">
        <v>2</v>
      </c>
      <c r="B7" s="120">
        <v>921</v>
      </c>
      <c r="C7" s="120">
        <f t="shared" si="0"/>
        <v>5</v>
      </c>
      <c r="D7" s="104" t="s">
        <v>74</v>
      </c>
      <c r="E7" s="104" t="s">
        <v>75</v>
      </c>
      <c r="F7" s="102"/>
      <c r="G7" s="102">
        <v>125</v>
      </c>
      <c r="H7" s="103"/>
    </row>
    <row r="8" spans="1:8" ht="15.75">
      <c r="A8" s="5">
        <v>3</v>
      </c>
      <c r="B8" s="120">
        <v>855</v>
      </c>
      <c r="C8" s="120">
        <f t="shared" si="0"/>
        <v>17</v>
      </c>
      <c r="D8" s="104" t="s">
        <v>76</v>
      </c>
      <c r="E8" s="104" t="s">
        <v>77</v>
      </c>
      <c r="F8" s="102"/>
      <c r="G8" s="102">
        <v>125</v>
      </c>
      <c r="H8" s="103"/>
    </row>
    <row r="9" spans="1:14" ht="12.75" customHeight="1">
      <c r="A9" s="5">
        <v>4</v>
      </c>
      <c r="B9" s="120">
        <v>858</v>
      </c>
      <c r="C9" s="120">
        <f t="shared" si="0"/>
        <v>16</v>
      </c>
      <c r="D9" s="104" t="s">
        <v>78</v>
      </c>
      <c r="E9" s="104" t="s">
        <v>79</v>
      </c>
      <c r="F9" s="102"/>
      <c r="G9" s="102">
        <v>125</v>
      </c>
      <c r="H9" s="103"/>
      <c r="J9" s="140" t="s">
        <v>65</v>
      </c>
      <c r="K9" s="140"/>
      <c r="L9" s="140"/>
      <c r="M9" s="140"/>
      <c r="N9" s="140"/>
    </row>
    <row r="10" spans="1:14" ht="15.75">
      <c r="A10" s="5">
        <v>5</v>
      </c>
      <c r="B10" s="120">
        <v>909</v>
      </c>
      <c r="C10" s="120">
        <f t="shared" si="0"/>
        <v>7</v>
      </c>
      <c r="D10" s="104" t="s">
        <v>80</v>
      </c>
      <c r="E10" s="104" t="s">
        <v>81</v>
      </c>
      <c r="F10" s="102"/>
      <c r="G10" s="102">
        <v>125</v>
      </c>
      <c r="H10" s="103"/>
      <c r="J10" s="140"/>
      <c r="K10" s="140"/>
      <c r="L10" s="140"/>
      <c r="M10" s="140"/>
      <c r="N10" s="140"/>
    </row>
    <row r="11" spans="1:14" ht="15.75">
      <c r="A11" s="5">
        <v>6</v>
      </c>
      <c r="B11" s="120">
        <v>901</v>
      </c>
      <c r="C11" s="120">
        <f t="shared" si="0"/>
        <v>8</v>
      </c>
      <c r="D11" s="104" t="s">
        <v>82</v>
      </c>
      <c r="E11" s="104" t="s">
        <v>83</v>
      </c>
      <c r="F11" s="102"/>
      <c r="G11" s="102">
        <v>125</v>
      </c>
      <c r="H11" s="103"/>
      <c r="J11" s="140"/>
      <c r="K11" s="140"/>
      <c r="L11" s="140"/>
      <c r="M11" s="140"/>
      <c r="N11" s="140"/>
    </row>
    <row r="12" spans="1:14" ht="15.75">
      <c r="A12" s="5">
        <v>7</v>
      </c>
      <c r="B12" s="120">
        <v>948</v>
      </c>
      <c r="C12" s="120">
        <f t="shared" si="0"/>
        <v>0</v>
      </c>
      <c r="D12" s="104" t="s">
        <v>84</v>
      </c>
      <c r="E12" s="104" t="s">
        <v>85</v>
      </c>
      <c r="F12" s="102"/>
      <c r="G12" s="102">
        <v>125</v>
      </c>
      <c r="H12" s="103"/>
      <c r="J12" s="140"/>
      <c r="K12" s="140"/>
      <c r="L12" s="140"/>
      <c r="M12" s="140"/>
      <c r="N12" s="140"/>
    </row>
    <row r="13" spans="1:8" ht="15.75">
      <c r="A13" s="5">
        <v>8</v>
      </c>
      <c r="B13" s="120">
        <v>921</v>
      </c>
      <c r="C13" s="120">
        <f t="shared" si="0"/>
        <v>5</v>
      </c>
      <c r="D13" s="104" t="s">
        <v>87</v>
      </c>
      <c r="E13" s="104" t="s">
        <v>86</v>
      </c>
      <c r="F13" s="102"/>
      <c r="G13" s="102">
        <v>125</v>
      </c>
      <c r="H13" s="103"/>
    </row>
    <row r="14" spans="1:8" ht="15.75">
      <c r="A14" s="5">
        <v>9</v>
      </c>
      <c r="B14" s="120">
        <v>931</v>
      </c>
      <c r="C14" s="120">
        <f t="shared" si="0"/>
        <v>3</v>
      </c>
      <c r="D14" s="104" t="s">
        <v>88</v>
      </c>
      <c r="E14" s="104" t="s">
        <v>89</v>
      </c>
      <c r="F14" s="102"/>
      <c r="G14" s="102">
        <v>125</v>
      </c>
      <c r="H14" s="103"/>
    </row>
    <row r="15" spans="1:8" ht="15.75">
      <c r="A15" s="5">
        <v>10</v>
      </c>
      <c r="B15" s="120">
        <v>936</v>
      </c>
      <c r="C15" s="120">
        <f t="shared" si="0"/>
        <v>2</v>
      </c>
      <c r="D15" s="104" t="s">
        <v>91</v>
      </c>
      <c r="E15" s="104" t="s">
        <v>90</v>
      </c>
      <c r="F15" s="102"/>
      <c r="G15" s="102">
        <v>125</v>
      </c>
      <c r="H15" s="103"/>
    </row>
    <row r="16" spans="1:8" ht="15.75">
      <c r="A16" s="5">
        <v>11</v>
      </c>
      <c r="B16" s="120">
        <v>926</v>
      </c>
      <c r="C16" s="120">
        <f t="shared" si="0"/>
        <v>4</v>
      </c>
      <c r="D16" s="104" t="s">
        <v>92</v>
      </c>
      <c r="E16" s="104" t="s">
        <v>93</v>
      </c>
      <c r="F16" s="102"/>
      <c r="G16" s="102">
        <v>125</v>
      </c>
      <c r="H16" s="103"/>
    </row>
    <row r="17" spans="1:8" ht="15.75">
      <c r="A17" s="5">
        <v>12</v>
      </c>
      <c r="B17" s="120">
        <v>926</v>
      </c>
      <c r="C17" s="120">
        <f t="shared" si="0"/>
        <v>4</v>
      </c>
      <c r="D17" s="104" t="s">
        <v>94</v>
      </c>
      <c r="E17" s="104" t="s">
        <v>95</v>
      </c>
      <c r="F17" s="102"/>
      <c r="G17" s="102">
        <v>125</v>
      </c>
      <c r="H17" s="103"/>
    </row>
    <row r="18" spans="1:8" ht="15.75">
      <c r="A18" s="5">
        <v>13</v>
      </c>
      <c r="B18" s="120">
        <v>933</v>
      </c>
      <c r="C18" s="120">
        <f t="shared" si="0"/>
        <v>3</v>
      </c>
      <c r="D18" s="104" t="s">
        <v>96</v>
      </c>
      <c r="E18" s="104" t="s">
        <v>97</v>
      </c>
      <c r="F18" s="102"/>
      <c r="G18" s="102">
        <v>125</v>
      </c>
      <c r="H18" s="103"/>
    </row>
    <row r="19" spans="1:8" ht="15.75">
      <c r="A19" s="5">
        <v>14</v>
      </c>
      <c r="B19" s="120">
        <v>850</v>
      </c>
      <c r="C19" s="120">
        <f t="shared" si="0"/>
        <v>18</v>
      </c>
      <c r="D19" s="104" t="s">
        <v>98</v>
      </c>
      <c r="E19" s="104" t="s">
        <v>99</v>
      </c>
      <c r="F19" s="102"/>
      <c r="G19" s="102">
        <v>125</v>
      </c>
      <c r="H19" s="103"/>
    </row>
    <row r="20" spans="1:8" ht="15.75">
      <c r="A20" s="5">
        <v>15</v>
      </c>
      <c r="B20" s="120">
        <v>944</v>
      </c>
      <c r="C20" s="120">
        <f t="shared" si="0"/>
        <v>1</v>
      </c>
      <c r="D20" s="104" t="s">
        <v>100</v>
      </c>
      <c r="E20" s="104" t="s">
        <v>101</v>
      </c>
      <c r="F20" s="102"/>
      <c r="G20" s="102">
        <v>125</v>
      </c>
      <c r="H20" s="103"/>
    </row>
    <row r="21" spans="1:8" ht="15.75">
      <c r="A21" s="5">
        <v>16</v>
      </c>
      <c r="B21" s="120">
        <v>923</v>
      </c>
      <c r="C21" s="120">
        <f>ROUNDDOWN((0.9*(950-B21)/5),0)</f>
        <v>4</v>
      </c>
      <c r="D21" s="104" t="s">
        <v>102</v>
      </c>
      <c r="E21" s="104" t="s">
        <v>103</v>
      </c>
      <c r="F21" s="102"/>
      <c r="G21" s="102">
        <v>125</v>
      </c>
      <c r="H21" s="103"/>
    </row>
    <row r="22" spans="1:8" ht="15.75">
      <c r="A22" s="5">
        <v>17</v>
      </c>
      <c r="B22" s="120">
        <v>749</v>
      </c>
      <c r="C22" s="120">
        <f aca="true" t="shared" si="1" ref="C22:C37">ROUNDDOWN((0.9*(950-B22)/5),0)</f>
        <v>36</v>
      </c>
      <c r="D22" s="104" t="s">
        <v>104</v>
      </c>
      <c r="E22" s="104" t="s">
        <v>112</v>
      </c>
      <c r="F22" s="102"/>
      <c r="G22" s="102">
        <v>125</v>
      </c>
      <c r="H22" s="103"/>
    </row>
    <row r="23" spans="1:8" ht="15.75">
      <c r="A23" s="5">
        <v>18</v>
      </c>
      <c r="B23" s="120">
        <v>829</v>
      </c>
      <c r="C23" s="120">
        <f t="shared" si="1"/>
        <v>21</v>
      </c>
      <c r="D23" s="104" t="s">
        <v>106</v>
      </c>
      <c r="E23" s="104" t="s">
        <v>107</v>
      </c>
      <c r="F23" s="102"/>
      <c r="G23" s="102">
        <v>125</v>
      </c>
      <c r="H23" s="103"/>
    </row>
    <row r="24" spans="1:8" ht="15.75">
      <c r="A24" s="5">
        <v>19</v>
      </c>
      <c r="B24" s="120">
        <v>700</v>
      </c>
      <c r="C24" s="120">
        <f t="shared" si="1"/>
        <v>45</v>
      </c>
      <c r="D24" s="104" t="s">
        <v>108</v>
      </c>
      <c r="E24" s="104" t="s">
        <v>135</v>
      </c>
      <c r="F24" s="102"/>
      <c r="G24" s="102">
        <v>125</v>
      </c>
      <c r="H24" s="103"/>
    </row>
    <row r="25" spans="1:8" ht="15.75">
      <c r="A25" s="5">
        <v>20</v>
      </c>
      <c r="B25" s="120">
        <v>769</v>
      </c>
      <c r="C25" s="120">
        <f t="shared" si="1"/>
        <v>32</v>
      </c>
      <c r="D25" s="104" t="s">
        <v>109</v>
      </c>
      <c r="E25" s="104" t="s">
        <v>110</v>
      </c>
      <c r="F25" s="102"/>
      <c r="G25" s="102">
        <v>125</v>
      </c>
      <c r="H25" s="103"/>
    </row>
    <row r="26" spans="1:8" ht="15.75">
      <c r="A26" s="5">
        <v>21</v>
      </c>
      <c r="B26" s="120">
        <v>804</v>
      </c>
      <c r="C26" s="120">
        <f t="shared" si="1"/>
        <v>26</v>
      </c>
      <c r="D26" s="104" t="s">
        <v>111</v>
      </c>
      <c r="E26" s="104" t="s">
        <v>105</v>
      </c>
      <c r="F26" s="102"/>
      <c r="G26" s="102">
        <v>125</v>
      </c>
      <c r="H26" s="103"/>
    </row>
    <row r="27" spans="1:8" ht="15.75">
      <c r="A27" s="5">
        <v>22</v>
      </c>
      <c r="B27" s="120">
        <v>754</v>
      </c>
      <c r="C27" s="120">
        <f t="shared" si="1"/>
        <v>35</v>
      </c>
      <c r="D27" s="104" t="s">
        <v>113</v>
      </c>
      <c r="E27" s="104" t="s">
        <v>114</v>
      </c>
      <c r="F27" s="102"/>
      <c r="G27" s="102">
        <v>125</v>
      </c>
      <c r="H27" s="103"/>
    </row>
    <row r="28" spans="1:8" ht="15.75">
      <c r="A28" s="5">
        <v>23</v>
      </c>
      <c r="B28" s="120">
        <v>876</v>
      </c>
      <c r="C28" s="120">
        <f t="shared" si="1"/>
        <v>13</v>
      </c>
      <c r="D28" s="104" t="s">
        <v>115</v>
      </c>
      <c r="E28" s="104" t="s">
        <v>116</v>
      </c>
      <c r="F28" s="102"/>
      <c r="G28" s="102">
        <v>125</v>
      </c>
      <c r="H28" s="103"/>
    </row>
    <row r="29" spans="1:8" ht="15.75">
      <c r="A29" s="5">
        <v>24</v>
      </c>
      <c r="B29" s="120">
        <v>846</v>
      </c>
      <c r="C29" s="120">
        <f t="shared" si="1"/>
        <v>18</v>
      </c>
      <c r="D29" s="104" t="s">
        <v>117</v>
      </c>
      <c r="E29" s="104" t="s">
        <v>118</v>
      </c>
      <c r="F29" s="102"/>
      <c r="G29" s="102">
        <v>125</v>
      </c>
      <c r="H29" s="103"/>
    </row>
    <row r="30" spans="1:8" ht="15.75">
      <c r="A30" s="5">
        <v>25</v>
      </c>
      <c r="B30" s="120">
        <v>911</v>
      </c>
      <c r="C30" s="120">
        <f t="shared" si="1"/>
        <v>7</v>
      </c>
      <c r="D30" s="104" t="s">
        <v>119</v>
      </c>
      <c r="E30" s="104" t="s">
        <v>120</v>
      </c>
      <c r="F30" s="102"/>
      <c r="G30" s="102">
        <v>125</v>
      </c>
      <c r="H30" s="103"/>
    </row>
    <row r="31" spans="1:8" ht="15.75">
      <c r="A31" s="5">
        <v>26</v>
      </c>
      <c r="B31" s="120">
        <v>890</v>
      </c>
      <c r="C31" s="120">
        <f t="shared" si="1"/>
        <v>10</v>
      </c>
      <c r="D31" s="104" t="s">
        <v>121</v>
      </c>
      <c r="E31" s="104" t="s">
        <v>122</v>
      </c>
      <c r="F31" s="102"/>
      <c r="G31" s="102">
        <v>125</v>
      </c>
      <c r="H31" s="103"/>
    </row>
    <row r="32" spans="1:8" ht="15.75">
      <c r="A32" s="5">
        <v>27</v>
      </c>
      <c r="B32" s="120">
        <v>938</v>
      </c>
      <c r="C32" s="120">
        <f t="shared" si="1"/>
        <v>2</v>
      </c>
      <c r="D32" s="104" t="s">
        <v>123</v>
      </c>
      <c r="E32" s="104" t="s">
        <v>124</v>
      </c>
      <c r="F32" s="102"/>
      <c r="G32" s="102">
        <v>125</v>
      </c>
      <c r="H32" s="103"/>
    </row>
    <row r="33" spans="1:8" ht="15.75">
      <c r="A33" s="5">
        <v>28</v>
      </c>
      <c r="B33" s="120">
        <v>936</v>
      </c>
      <c r="C33" s="120">
        <f t="shared" si="1"/>
        <v>2</v>
      </c>
      <c r="D33" s="104" t="s">
        <v>125</v>
      </c>
      <c r="E33" s="104" t="s">
        <v>126</v>
      </c>
      <c r="F33" s="102"/>
      <c r="G33" s="102">
        <v>125</v>
      </c>
      <c r="H33" s="103"/>
    </row>
    <row r="34" spans="1:8" ht="15.75">
      <c r="A34" s="5">
        <v>29</v>
      </c>
      <c r="B34" s="120">
        <v>853</v>
      </c>
      <c r="C34" s="120">
        <f t="shared" si="1"/>
        <v>17</v>
      </c>
      <c r="D34" s="104" t="s">
        <v>127</v>
      </c>
      <c r="E34" s="104" t="s">
        <v>128</v>
      </c>
      <c r="F34" s="102"/>
      <c r="G34" s="102">
        <v>125</v>
      </c>
      <c r="H34" s="103"/>
    </row>
    <row r="35" spans="1:8" ht="15.75">
      <c r="A35" s="5">
        <v>30</v>
      </c>
      <c r="B35" s="120">
        <v>942</v>
      </c>
      <c r="C35" s="120">
        <f t="shared" si="1"/>
        <v>1</v>
      </c>
      <c r="D35" s="104" t="s">
        <v>133</v>
      </c>
      <c r="E35" s="104" t="s">
        <v>134</v>
      </c>
      <c r="F35" s="102"/>
      <c r="G35" s="102">
        <v>125</v>
      </c>
      <c r="H35" s="103"/>
    </row>
    <row r="36" spans="1:8" ht="15.75">
      <c r="A36" s="5">
        <v>31</v>
      </c>
      <c r="B36" s="120">
        <v>860</v>
      </c>
      <c r="C36" s="120">
        <f t="shared" si="1"/>
        <v>16</v>
      </c>
      <c r="D36" s="104" t="s">
        <v>129</v>
      </c>
      <c r="E36" s="104" t="s">
        <v>130</v>
      </c>
      <c r="F36" s="102"/>
      <c r="G36" s="102">
        <v>125</v>
      </c>
      <c r="H36" s="103"/>
    </row>
    <row r="37" spans="1:8" ht="15.75">
      <c r="A37" s="5">
        <v>32</v>
      </c>
      <c r="B37" s="121">
        <v>833</v>
      </c>
      <c r="C37" s="120">
        <f t="shared" si="1"/>
        <v>21</v>
      </c>
      <c r="D37" s="110" t="s">
        <v>131</v>
      </c>
      <c r="E37" s="111" t="s">
        <v>132</v>
      </c>
      <c r="F37" s="102"/>
      <c r="G37" s="102">
        <v>125</v>
      </c>
      <c r="H37" s="103"/>
    </row>
  </sheetData>
  <mergeCells count="4">
    <mergeCell ref="E1:H1"/>
    <mergeCell ref="E3:H3"/>
    <mergeCell ref="E2:H2"/>
    <mergeCell ref="J9:N12"/>
  </mergeCells>
  <printOptions/>
  <pageMargins left="0.75" right="0.75" top="1" bottom="1" header="0.5" footer="0.5"/>
  <pageSetup blackAndWhite="1"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45"/>
  <sheetViews>
    <sheetView zoomScale="95" zoomScaleNormal="95" workbookViewId="0" topLeftCell="B1">
      <pane ySplit="6" topLeftCell="BM15" activePane="bottomLeft" state="frozen"/>
      <selection pane="topLeft" activeCell="A6" sqref="A6:E6"/>
      <selection pane="bottomLeft" activeCell="Q18" sqref="Q18"/>
    </sheetView>
  </sheetViews>
  <sheetFormatPr defaultColWidth="9.33203125" defaultRowHeight="12.75"/>
  <cols>
    <col min="1" max="1" width="5" style="0" bestFit="1" customWidth="1"/>
    <col min="2" max="3" width="6.5" style="0" customWidth="1"/>
    <col min="4" max="4" width="28.16015625" style="0" bestFit="1" customWidth="1"/>
    <col min="5" max="5" width="18.33203125" style="0" bestFit="1" customWidth="1"/>
    <col min="6" max="6" width="6.5" style="0" bestFit="1" customWidth="1"/>
    <col min="7" max="14" width="7.5" style="0" customWidth="1"/>
    <col min="15" max="15" width="8.5" style="0" customWidth="1"/>
    <col min="16" max="16" width="8" style="0" customWidth="1"/>
    <col min="17" max="17" width="8.33203125" style="0" bestFit="1" customWidth="1"/>
    <col min="18" max="18" width="8.5" style="0" bestFit="1" customWidth="1"/>
    <col min="19" max="19" width="8.16015625" style="0" bestFit="1" customWidth="1"/>
  </cols>
  <sheetData>
    <row r="1" spans="1:19" s="2" customFormat="1" ht="18">
      <c r="A1" s="145" t="str">
        <f>Tournament</f>
        <v>13th Annual St. Paul Limited Average Mixed Team Challenge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s="3" customFormat="1" ht="15.75">
      <c r="A2" s="146" t="str">
        <f>Date&amp;" -- "&amp;Center&amp;" -- QUALIFYING"</f>
        <v>Sunday, December 13th -- Mattie's Lanes -- QUALIFYING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ht="12.75" hidden="1"/>
    <row r="4" spans="12:13" ht="13.5" thickBot="1">
      <c r="L4" s="6" t="s">
        <v>14</v>
      </c>
      <c r="M4">
        <f>IF(COUNTIF(G7:G38,"&gt;0")&gt;0,1,0)+IF(COUNTIF(H7:H38,"&gt;0")&gt;0,1,0)+IF(COUNTIF(I7:I38,"&gt;0")&gt;0,1,0)+IF(COUNTIF(J7:J38,"&gt;0")&gt;0,1,0)+IF(COUNTIF(K7:K38,"&gt;0")&gt;0,1,0)+IF(COUNTIF(L7:L38,"&gt;0")&gt;0,1,0)+IF(COUNTIF(M7:M38,"&gt;0")&gt;0,1,0)+IF(COUNTIF(N7:N38,"&gt;0")&gt;0,1,0)+IF(COUNTIF(O7:O38,"&gt;0")&gt;0,1,0)+IF(COUNTIF(P7:P38,"&gt;0")&gt;0,1,0)</f>
        <v>10</v>
      </c>
    </row>
    <row r="5" ht="13.5" hidden="1" thickBot="1"/>
    <row r="6" spans="1:19" s="4" customFormat="1" ht="27" thickBot="1">
      <c r="A6" s="52" t="s">
        <v>7</v>
      </c>
      <c r="B6" s="53" t="s">
        <v>8</v>
      </c>
      <c r="C6" s="123" t="s">
        <v>68</v>
      </c>
      <c r="D6" s="54" t="s">
        <v>4</v>
      </c>
      <c r="E6" s="55" t="s">
        <v>57</v>
      </c>
      <c r="F6" s="53" t="s">
        <v>9</v>
      </c>
      <c r="G6" s="56" t="s">
        <v>10</v>
      </c>
      <c r="H6" s="56" t="s">
        <v>11</v>
      </c>
      <c r="I6" s="56" t="s">
        <v>12</v>
      </c>
      <c r="J6" s="56" t="s">
        <v>20</v>
      </c>
      <c r="K6" s="56" t="s">
        <v>21</v>
      </c>
      <c r="L6" s="56" t="s">
        <v>22</v>
      </c>
      <c r="M6" s="56" t="s">
        <v>23</v>
      </c>
      <c r="N6" s="56" t="s">
        <v>24</v>
      </c>
      <c r="O6" s="56" t="s">
        <v>19</v>
      </c>
      <c r="P6" s="56" t="s">
        <v>18</v>
      </c>
      <c r="Q6" s="56" t="s">
        <v>26</v>
      </c>
      <c r="R6" s="57" t="s">
        <v>13</v>
      </c>
      <c r="S6" s="58" t="s">
        <v>27</v>
      </c>
    </row>
    <row r="7" spans="1:19" ht="16.5" thickBot="1">
      <c r="A7" s="107">
        <v>1</v>
      </c>
      <c r="B7" s="7">
        <f>TournInfo!A22</f>
        <v>17</v>
      </c>
      <c r="C7" s="124">
        <f>TournInfo!C22</f>
        <v>36</v>
      </c>
      <c r="D7" s="106" t="str">
        <f>TournInfo!D22</f>
        <v>Just Follow That</v>
      </c>
      <c r="E7" s="106" t="str">
        <f>TournInfo!E22</f>
        <v>Rick Micek</v>
      </c>
      <c r="F7" s="126">
        <v>7</v>
      </c>
      <c r="G7" s="83">
        <v>177</v>
      </c>
      <c r="H7" s="83">
        <v>225</v>
      </c>
      <c r="I7" s="83">
        <v>228</v>
      </c>
      <c r="J7" s="83">
        <v>213</v>
      </c>
      <c r="K7" s="83">
        <v>207</v>
      </c>
      <c r="L7" s="83">
        <v>165</v>
      </c>
      <c r="M7" s="83">
        <v>186</v>
      </c>
      <c r="N7" s="83">
        <v>209</v>
      </c>
      <c r="O7" s="83">
        <v>205</v>
      </c>
      <c r="P7" s="83">
        <v>174</v>
      </c>
      <c r="Q7" s="15">
        <f aca="true" t="shared" si="0" ref="Q7:Q38">SUM(G7:P7)</f>
        <v>1989</v>
      </c>
      <c r="R7" s="14">
        <f aca="true" t="shared" si="1" ref="R7:R38">Q7-($M$4*200)</f>
        <v>-11</v>
      </c>
      <c r="S7" s="10">
        <f aca="true" t="shared" si="2" ref="S7:S38">AVERAGE(G7:P7)</f>
        <v>198.9</v>
      </c>
    </row>
    <row r="8" spans="1:19" ht="16.5" thickBot="1">
      <c r="A8" s="5">
        <v>2</v>
      </c>
      <c r="B8" s="7">
        <f>TournInfo!A9</f>
        <v>4</v>
      </c>
      <c r="C8" s="124">
        <f>TournInfo!C9</f>
        <v>16</v>
      </c>
      <c r="D8" s="106" t="str">
        <f>TournInfo!D9</f>
        <v>3 X 2</v>
      </c>
      <c r="E8" s="106" t="str">
        <f>TournInfo!E9</f>
        <v>Ed Vanek</v>
      </c>
      <c r="F8" s="7">
        <v>32</v>
      </c>
      <c r="G8" s="84">
        <v>203</v>
      </c>
      <c r="H8" s="84">
        <v>172</v>
      </c>
      <c r="I8" s="84">
        <v>192</v>
      </c>
      <c r="J8" s="84">
        <v>185</v>
      </c>
      <c r="K8" s="84">
        <v>208</v>
      </c>
      <c r="L8" s="84">
        <v>218</v>
      </c>
      <c r="M8" s="84">
        <v>207</v>
      </c>
      <c r="N8" s="84">
        <v>176</v>
      </c>
      <c r="O8" s="84">
        <v>182</v>
      </c>
      <c r="P8" s="84">
        <v>180</v>
      </c>
      <c r="Q8" s="15">
        <f>SUM(G8:P8)</f>
        <v>1923</v>
      </c>
      <c r="R8" s="15">
        <f t="shared" si="1"/>
        <v>-77</v>
      </c>
      <c r="S8" s="11">
        <f t="shared" si="2"/>
        <v>192.3</v>
      </c>
    </row>
    <row r="9" spans="1:19" ht="16.5" thickBot="1">
      <c r="A9" s="105">
        <v>3</v>
      </c>
      <c r="B9" s="7">
        <f>TournInfo!A24</f>
        <v>19</v>
      </c>
      <c r="C9" s="124">
        <f>TournInfo!C24</f>
        <v>45</v>
      </c>
      <c r="D9" s="106" t="str">
        <f>TournInfo!D24</f>
        <v>Just Follow Anybody</v>
      </c>
      <c r="E9" s="106" t="str">
        <f>TournInfo!E24</f>
        <v>John Burks</v>
      </c>
      <c r="F9" s="87">
        <v>21</v>
      </c>
      <c r="G9" s="84">
        <v>209</v>
      </c>
      <c r="H9" s="84">
        <v>194</v>
      </c>
      <c r="I9" s="84">
        <v>161</v>
      </c>
      <c r="J9" s="84">
        <v>194</v>
      </c>
      <c r="K9" s="84">
        <v>204</v>
      </c>
      <c r="L9" s="84">
        <v>166</v>
      </c>
      <c r="M9" s="84">
        <v>192</v>
      </c>
      <c r="N9" s="84">
        <v>153</v>
      </c>
      <c r="O9" s="84">
        <v>206</v>
      </c>
      <c r="P9" s="84">
        <v>240</v>
      </c>
      <c r="Q9" s="15">
        <f t="shared" si="0"/>
        <v>1919</v>
      </c>
      <c r="R9" s="15">
        <f t="shared" si="1"/>
        <v>-81</v>
      </c>
      <c r="S9" s="11">
        <f t="shared" si="2"/>
        <v>191.9</v>
      </c>
    </row>
    <row r="10" spans="1:19" ht="16.5" thickBot="1">
      <c r="A10" s="107">
        <v>4</v>
      </c>
      <c r="B10" s="7">
        <f>TournInfo!A18</f>
        <v>13</v>
      </c>
      <c r="C10" s="124">
        <f>TournInfo!C18</f>
        <v>3</v>
      </c>
      <c r="D10" s="106" t="str">
        <f>TournInfo!D18</f>
        <v>Drac's Sand Bar</v>
      </c>
      <c r="E10" s="106" t="str">
        <f>TournInfo!E18</f>
        <v>Brad Riggins</v>
      </c>
      <c r="F10" s="87">
        <v>4</v>
      </c>
      <c r="G10" s="84">
        <v>165</v>
      </c>
      <c r="H10" s="84">
        <v>199</v>
      </c>
      <c r="I10" s="84">
        <v>142</v>
      </c>
      <c r="J10" s="84">
        <v>201</v>
      </c>
      <c r="K10" s="84">
        <v>199</v>
      </c>
      <c r="L10" s="84">
        <v>207</v>
      </c>
      <c r="M10" s="84">
        <v>187</v>
      </c>
      <c r="N10" s="84">
        <v>181</v>
      </c>
      <c r="O10" s="84">
        <v>207</v>
      </c>
      <c r="P10" s="84">
        <v>216</v>
      </c>
      <c r="Q10" s="15">
        <f t="shared" si="0"/>
        <v>1904</v>
      </c>
      <c r="R10" s="15">
        <f t="shared" si="1"/>
        <v>-96</v>
      </c>
      <c r="S10" s="11">
        <f t="shared" si="2"/>
        <v>190.4</v>
      </c>
    </row>
    <row r="11" spans="1:19" ht="16.5" thickBot="1">
      <c r="A11" s="5">
        <v>5</v>
      </c>
      <c r="B11" s="7">
        <f>TournInfo!A30</f>
        <v>25</v>
      </c>
      <c r="C11" s="124">
        <f>TournInfo!C30</f>
        <v>7</v>
      </c>
      <c r="D11" s="106" t="str">
        <f>TournInfo!D30</f>
        <v>Investment Center America</v>
      </c>
      <c r="E11" s="106" t="str">
        <f>TournInfo!E30</f>
        <v>David Hoglund</v>
      </c>
      <c r="F11" s="87">
        <v>6</v>
      </c>
      <c r="G11" s="84">
        <v>187</v>
      </c>
      <c r="H11" s="84">
        <v>195</v>
      </c>
      <c r="I11" s="84">
        <v>177</v>
      </c>
      <c r="J11" s="84">
        <v>185</v>
      </c>
      <c r="K11" s="84">
        <v>191</v>
      </c>
      <c r="L11" s="84">
        <v>187</v>
      </c>
      <c r="M11" s="84">
        <v>156</v>
      </c>
      <c r="N11" s="84">
        <v>201</v>
      </c>
      <c r="O11" s="84">
        <v>200</v>
      </c>
      <c r="P11" s="84">
        <v>182</v>
      </c>
      <c r="Q11" s="15">
        <f t="shared" si="0"/>
        <v>1861</v>
      </c>
      <c r="R11" s="15">
        <f t="shared" si="1"/>
        <v>-139</v>
      </c>
      <c r="S11" s="11">
        <f t="shared" si="2"/>
        <v>186.1</v>
      </c>
    </row>
    <row r="12" spans="1:19" ht="16.5" thickBot="1">
      <c r="A12" s="105">
        <v>6</v>
      </c>
      <c r="B12" s="7">
        <f>TournInfo!A29</f>
        <v>24</v>
      </c>
      <c r="C12" s="124">
        <f>TournInfo!C29</f>
        <v>18</v>
      </c>
      <c r="D12" s="106" t="str">
        <f>TournInfo!D29</f>
        <v>Katie's Bombers</v>
      </c>
      <c r="E12" s="106" t="str">
        <f>TournInfo!E29</f>
        <v>Brad Gregory</v>
      </c>
      <c r="F12" s="87">
        <v>29</v>
      </c>
      <c r="G12" s="84">
        <v>211</v>
      </c>
      <c r="H12" s="84">
        <v>205</v>
      </c>
      <c r="I12" s="84">
        <v>179</v>
      </c>
      <c r="J12" s="84">
        <v>170</v>
      </c>
      <c r="K12" s="84">
        <v>162</v>
      </c>
      <c r="L12" s="84">
        <v>201</v>
      </c>
      <c r="M12" s="84">
        <v>183</v>
      </c>
      <c r="N12" s="84">
        <v>164</v>
      </c>
      <c r="O12" s="84">
        <v>174</v>
      </c>
      <c r="P12" s="84">
        <v>211</v>
      </c>
      <c r="Q12" s="15">
        <f t="shared" si="0"/>
        <v>1860</v>
      </c>
      <c r="R12" s="15">
        <f t="shared" si="1"/>
        <v>-140</v>
      </c>
      <c r="S12" s="11">
        <f t="shared" si="2"/>
        <v>186</v>
      </c>
    </row>
    <row r="13" spans="1:19" ht="16.5" thickBot="1">
      <c r="A13" s="107">
        <v>7</v>
      </c>
      <c r="B13" s="7">
        <f>TournInfo!A13</f>
        <v>8</v>
      </c>
      <c r="C13" s="124">
        <f>TournInfo!C13</f>
        <v>5</v>
      </c>
      <c r="D13" s="106" t="str">
        <f>TournInfo!D13</f>
        <v>Pizza's</v>
      </c>
      <c r="E13" s="106" t="str">
        <f>TournInfo!E13</f>
        <v>Duane Perrizo</v>
      </c>
      <c r="F13" s="87">
        <v>23</v>
      </c>
      <c r="G13" s="84">
        <v>150</v>
      </c>
      <c r="H13" s="84">
        <v>155</v>
      </c>
      <c r="I13" s="84">
        <v>146</v>
      </c>
      <c r="J13" s="84">
        <v>209</v>
      </c>
      <c r="K13" s="84">
        <v>204</v>
      </c>
      <c r="L13" s="84">
        <v>242</v>
      </c>
      <c r="M13" s="84">
        <v>178</v>
      </c>
      <c r="N13" s="84">
        <v>226</v>
      </c>
      <c r="O13" s="84">
        <v>159</v>
      </c>
      <c r="P13" s="84">
        <v>187</v>
      </c>
      <c r="Q13" s="15">
        <f t="shared" si="0"/>
        <v>1856</v>
      </c>
      <c r="R13" s="15">
        <f t="shared" si="1"/>
        <v>-144</v>
      </c>
      <c r="S13" s="11">
        <f t="shared" si="2"/>
        <v>185.6</v>
      </c>
    </row>
    <row r="14" spans="1:19" ht="16.5" thickBot="1">
      <c r="A14" s="5">
        <v>8</v>
      </c>
      <c r="B14" s="7">
        <f>TournInfo!A15</f>
        <v>10</v>
      </c>
      <c r="C14" s="124">
        <f>TournInfo!C15</f>
        <v>2</v>
      </c>
      <c r="D14" s="106" t="str">
        <f>TournInfo!D15</f>
        <v>Drkula's 32</v>
      </c>
      <c r="E14" s="106" t="str">
        <f>TournInfo!E15</f>
        <v>Mimi Krey</v>
      </c>
      <c r="F14" s="87">
        <v>5</v>
      </c>
      <c r="G14" s="85">
        <v>226</v>
      </c>
      <c r="H14" s="85">
        <v>188</v>
      </c>
      <c r="I14" s="85">
        <v>169</v>
      </c>
      <c r="J14" s="85">
        <v>186</v>
      </c>
      <c r="K14" s="85">
        <v>205</v>
      </c>
      <c r="L14" s="85">
        <v>180</v>
      </c>
      <c r="M14" s="85">
        <v>181</v>
      </c>
      <c r="N14" s="85">
        <v>163</v>
      </c>
      <c r="O14" s="85">
        <v>175</v>
      </c>
      <c r="P14" s="85">
        <v>173</v>
      </c>
      <c r="Q14" s="15">
        <f t="shared" si="0"/>
        <v>1846</v>
      </c>
      <c r="R14" s="16">
        <f t="shared" si="1"/>
        <v>-154</v>
      </c>
      <c r="S14" s="12">
        <f t="shared" si="2"/>
        <v>184.6</v>
      </c>
    </row>
    <row r="15" spans="1:19" ht="16.5" thickBot="1">
      <c r="A15" s="105">
        <v>9</v>
      </c>
      <c r="B15" s="7">
        <f>TournInfo!A12</f>
        <v>7</v>
      </c>
      <c r="C15" s="124">
        <f>TournInfo!C12</f>
        <v>0</v>
      </c>
      <c r="D15" s="106" t="str">
        <f>TournInfo!D12</f>
        <v>We Are Five</v>
      </c>
      <c r="E15" s="106" t="str">
        <f>TournInfo!E12</f>
        <v>George Kreyer Jr.</v>
      </c>
      <c r="F15" s="87">
        <v>24</v>
      </c>
      <c r="G15" s="86">
        <v>175</v>
      </c>
      <c r="H15" s="86">
        <v>181</v>
      </c>
      <c r="I15" s="86">
        <v>210</v>
      </c>
      <c r="J15" s="86">
        <v>201</v>
      </c>
      <c r="K15" s="86">
        <v>156</v>
      </c>
      <c r="L15" s="86">
        <v>183</v>
      </c>
      <c r="M15" s="86">
        <v>160</v>
      </c>
      <c r="N15" s="86">
        <v>203</v>
      </c>
      <c r="O15" s="86">
        <v>177</v>
      </c>
      <c r="P15" s="86">
        <v>191</v>
      </c>
      <c r="Q15" s="15">
        <f t="shared" si="0"/>
        <v>1837</v>
      </c>
      <c r="R15" s="17">
        <f t="shared" si="1"/>
        <v>-163</v>
      </c>
      <c r="S15" s="13">
        <f t="shared" si="2"/>
        <v>183.7</v>
      </c>
    </row>
    <row r="16" spans="1:19" ht="16.5" thickBot="1">
      <c r="A16" s="107">
        <v>10</v>
      </c>
      <c r="B16" s="7">
        <f>TournInfo!A27</f>
        <v>22</v>
      </c>
      <c r="C16" s="124">
        <f>TournInfo!C27</f>
        <v>35</v>
      </c>
      <c r="D16" s="106" t="str">
        <f>TournInfo!D27</f>
        <v>Just Follow Behind</v>
      </c>
      <c r="E16" s="106" t="str">
        <f>TournInfo!E27</f>
        <v>Gene Soderbeck</v>
      </c>
      <c r="F16" s="87">
        <v>11</v>
      </c>
      <c r="G16" s="84">
        <v>205</v>
      </c>
      <c r="H16" s="84">
        <v>183</v>
      </c>
      <c r="I16" s="84">
        <v>153</v>
      </c>
      <c r="J16" s="84">
        <v>156</v>
      </c>
      <c r="K16" s="84">
        <v>181</v>
      </c>
      <c r="L16" s="84">
        <v>201</v>
      </c>
      <c r="M16" s="84">
        <v>181</v>
      </c>
      <c r="N16" s="84">
        <v>157</v>
      </c>
      <c r="O16" s="84">
        <v>204</v>
      </c>
      <c r="P16" s="84">
        <v>211</v>
      </c>
      <c r="Q16" s="15">
        <f t="shared" si="0"/>
        <v>1832</v>
      </c>
      <c r="R16" s="15">
        <f t="shared" si="1"/>
        <v>-168</v>
      </c>
      <c r="S16" s="11">
        <f t="shared" si="2"/>
        <v>183.2</v>
      </c>
    </row>
    <row r="17" spans="1:19" ht="16.5" thickBot="1">
      <c r="A17" s="5">
        <v>11</v>
      </c>
      <c r="B17" s="7">
        <f>TournInfo!A23</f>
        <v>18</v>
      </c>
      <c r="C17" s="124">
        <f>TournInfo!C23</f>
        <v>21</v>
      </c>
      <c r="D17" s="106" t="str">
        <f>TournInfo!D23</f>
        <v>Just Follow Along</v>
      </c>
      <c r="E17" s="106" t="str">
        <f>TournInfo!E23</f>
        <v>Bob Nielsen</v>
      </c>
      <c r="F17" s="87">
        <v>17</v>
      </c>
      <c r="G17" s="84">
        <v>184</v>
      </c>
      <c r="H17" s="84">
        <v>201</v>
      </c>
      <c r="I17" s="84">
        <v>201</v>
      </c>
      <c r="J17" s="84">
        <v>168</v>
      </c>
      <c r="K17" s="84">
        <v>148</v>
      </c>
      <c r="L17" s="84">
        <v>201</v>
      </c>
      <c r="M17" s="84">
        <v>158</v>
      </c>
      <c r="N17" s="84">
        <v>197</v>
      </c>
      <c r="O17" s="84">
        <v>161</v>
      </c>
      <c r="P17" s="84">
        <v>206</v>
      </c>
      <c r="Q17" s="15">
        <f t="shared" si="0"/>
        <v>1825</v>
      </c>
      <c r="R17" s="15">
        <f t="shared" si="1"/>
        <v>-175</v>
      </c>
      <c r="S17" s="11">
        <f t="shared" si="2"/>
        <v>182.5</v>
      </c>
    </row>
    <row r="18" spans="1:19" ht="16.5" thickBot="1">
      <c r="A18" s="105">
        <v>12</v>
      </c>
      <c r="B18" s="7">
        <f>TournInfo!A35</f>
        <v>30</v>
      </c>
      <c r="C18" s="124">
        <f>TournInfo!C35</f>
        <v>1</v>
      </c>
      <c r="D18" s="106" t="str">
        <f>TournInfo!D35</f>
        <v>Wizard's Pro Shop</v>
      </c>
      <c r="E18" s="106" t="str">
        <f>TournInfo!E35</f>
        <v>Ken Holets</v>
      </c>
      <c r="F18" s="87">
        <v>15</v>
      </c>
      <c r="G18" s="84">
        <v>174</v>
      </c>
      <c r="H18" s="84">
        <v>186</v>
      </c>
      <c r="I18" s="84">
        <v>195</v>
      </c>
      <c r="J18" s="84">
        <v>222</v>
      </c>
      <c r="K18" s="84">
        <v>180</v>
      </c>
      <c r="L18" s="84">
        <v>178</v>
      </c>
      <c r="M18" s="84">
        <v>148</v>
      </c>
      <c r="N18" s="84">
        <v>176</v>
      </c>
      <c r="O18" s="84">
        <v>171</v>
      </c>
      <c r="P18" s="84">
        <v>193</v>
      </c>
      <c r="Q18" s="15">
        <f t="shared" si="0"/>
        <v>1823</v>
      </c>
      <c r="R18" s="15">
        <f t="shared" si="1"/>
        <v>-177</v>
      </c>
      <c r="S18" s="11">
        <f t="shared" si="2"/>
        <v>182.3</v>
      </c>
    </row>
    <row r="19" spans="1:19" ht="16.5" thickBot="1">
      <c r="A19" s="107">
        <v>13</v>
      </c>
      <c r="B19" s="7">
        <f>TournInfo!A19</f>
        <v>14</v>
      </c>
      <c r="C19" s="124">
        <f>TournInfo!C19</f>
        <v>18</v>
      </c>
      <c r="D19" s="106" t="str">
        <f>TournInfo!D19</f>
        <v>Pro Bowlers</v>
      </c>
      <c r="E19" s="106" t="str">
        <f>TournInfo!E19</f>
        <v>Cheryl Haines</v>
      </c>
      <c r="F19" s="87">
        <v>22</v>
      </c>
      <c r="G19" s="84">
        <v>169</v>
      </c>
      <c r="H19" s="84">
        <v>192</v>
      </c>
      <c r="I19" s="84">
        <v>161</v>
      </c>
      <c r="J19" s="84">
        <v>180</v>
      </c>
      <c r="K19" s="84">
        <v>201</v>
      </c>
      <c r="L19" s="84">
        <v>156</v>
      </c>
      <c r="M19" s="84">
        <v>178</v>
      </c>
      <c r="N19" s="84">
        <v>218</v>
      </c>
      <c r="O19" s="84">
        <v>165</v>
      </c>
      <c r="P19" s="84">
        <v>188</v>
      </c>
      <c r="Q19" s="15">
        <f t="shared" si="0"/>
        <v>1808</v>
      </c>
      <c r="R19" s="15">
        <f t="shared" si="1"/>
        <v>-192</v>
      </c>
      <c r="S19" s="11">
        <f t="shared" si="2"/>
        <v>180.8</v>
      </c>
    </row>
    <row r="20" spans="1:19" ht="16.5" thickBot="1">
      <c r="A20" s="5">
        <v>14</v>
      </c>
      <c r="B20" s="7">
        <f>TournInfo!A33</f>
        <v>28</v>
      </c>
      <c r="C20" s="124">
        <f>TournInfo!C33</f>
        <v>2</v>
      </c>
      <c r="D20" s="106" t="str">
        <f>TournInfo!D33</f>
        <v>The Shop Bowling Supply</v>
      </c>
      <c r="E20" s="106" t="str">
        <f>TournInfo!E33</f>
        <v>Tony Fitzgerald</v>
      </c>
      <c r="F20" s="87">
        <v>30</v>
      </c>
      <c r="G20" s="84">
        <v>151</v>
      </c>
      <c r="H20" s="84">
        <v>159</v>
      </c>
      <c r="I20" s="84">
        <v>164</v>
      </c>
      <c r="J20" s="84">
        <v>188</v>
      </c>
      <c r="K20" s="84">
        <v>184</v>
      </c>
      <c r="L20" s="84">
        <v>192</v>
      </c>
      <c r="M20" s="84">
        <v>193</v>
      </c>
      <c r="N20" s="84">
        <v>175</v>
      </c>
      <c r="O20" s="84">
        <v>200</v>
      </c>
      <c r="P20" s="84">
        <v>197</v>
      </c>
      <c r="Q20" s="15">
        <f t="shared" si="0"/>
        <v>1803</v>
      </c>
      <c r="R20" s="15">
        <f t="shared" si="1"/>
        <v>-197</v>
      </c>
      <c r="S20" s="11">
        <f t="shared" si="2"/>
        <v>180.3</v>
      </c>
    </row>
    <row r="21" spans="1:19" ht="16.5" thickBot="1">
      <c r="A21" s="105">
        <v>15</v>
      </c>
      <c r="B21" s="7">
        <f>TournInfo!A37</f>
        <v>32</v>
      </c>
      <c r="C21" s="124">
        <f>TournInfo!C37</f>
        <v>21</v>
      </c>
      <c r="D21" s="106" t="str">
        <f>TournInfo!D37</f>
        <v>Family Affair</v>
      </c>
      <c r="E21" s="106" t="str">
        <f>TournInfo!E37</f>
        <v>James Maldonado</v>
      </c>
      <c r="F21" s="87">
        <v>2</v>
      </c>
      <c r="G21" s="84">
        <v>161</v>
      </c>
      <c r="H21" s="84">
        <v>182</v>
      </c>
      <c r="I21" s="84">
        <v>181</v>
      </c>
      <c r="J21" s="84">
        <v>202</v>
      </c>
      <c r="K21" s="84">
        <v>180</v>
      </c>
      <c r="L21" s="84">
        <v>159</v>
      </c>
      <c r="M21" s="84">
        <v>174</v>
      </c>
      <c r="N21" s="84">
        <v>183</v>
      </c>
      <c r="O21" s="84">
        <v>174</v>
      </c>
      <c r="P21" s="84">
        <v>204</v>
      </c>
      <c r="Q21" s="15">
        <f t="shared" si="0"/>
        <v>1800</v>
      </c>
      <c r="R21" s="15">
        <f t="shared" si="1"/>
        <v>-200</v>
      </c>
      <c r="S21" s="11">
        <f t="shared" si="2"/>
        <v>180</v>
      </c>
    </row>
    <row r="22" spans="1:19" ht="16.5" thickBot="1">
      <c r="A22" s="107">
        <v>16</v>
      </c>
      <c r="B22" s="7">
        <f>TournInfo!A25</f>
        <v>20</v>
      </c>
      <c r="C22" s="124">
        <f>TournInfo!C25</f>
        <v>32</v>
      </c>
      <c r="D22" s="106" t="str">
        <f>TournInfo!D25</f>
        <v>Just Follow Somebody</v>
      </c>
      <c r="E22" s="106" t="str">
        <f>TournInfo!E25</f>
        <v>Matt Carroll</v>
      </c>
      <c r="F22" s="87">
        <v>20</v>
      </c>
      <c r="G22" s="84">
        <v>171</v>
      </c>
      <c r="H22" s="84">
        <v>130</v>
      </c>
      <c r="I22" s="84">
        <v>187</v>
      </c>
      <c r="J22" s="84">
        <v>185</v>
      </c>
      <c r="K22" s="84">
        <v>192</v>
      </c>
      <c r="L22" s="84">
        <v>178</v>
      </c>
      <c r="M22" s="84">
        <v>180</v>
      </c>
      <c r="N22" s="84">
        <v>210</v>
      </c>
      <c r="O22" s="84">
        <v>156</v>
      </c>
      <c r="P22" s="84">
        <v>200</v>
      </c>
      <c r="Q22" s="15">
        <f t="shared" si="0"/>
        <v>1789</v>
      </c>
      <c r="R22" s="15">
        <f t="shared" si="1"/>
        <v>-211</v>
      </c>
      <c r="S22" s="11">
        <f t="shared" si="2"/>
        <v>178.9</v>
      </c>
    </row>
    <row r="23" spans="1:19" ht="16.5" thickBot="1">
      <c r="A23" s="5">
        <v>17</v>
      </c>
      <c r="B23" s="7">
        <f>TournInfo!A14</f>
        <v>9</v>
      </c>
      <c r="C23" s="124">
        <f>TournInfo!C14</f>
        <v>3</v>
      </c>
      <c r="D23" s="106" t="str">
        <f>TournInfo!D14</f>
        <v>Drac's Drinkers</v>
      </c>
      <c r="E23" s="106" t="str">
        <f>TournInfo!E14</f>
        <v>Christi Marx</v>
      </c>
      <c r="F23" s="87">
        <v>27</v>
      </c>
      <c r="G23" s="84">
        <v>152</v>
      </c>
      <c r="H23" s="84">
        <v>166</v>
      </c>
      <c r="I23" s="84">
        <v>175</v>
      </c>
      <c r="J23" s="84">
        <v>145</v>
      </c>
      <c r="K23" s="84">
        <v>207</v>
      </c>
      <c r="L23" s="84">
        <v>181</v>
      </c>
      <c r="M23" s="84">
        <v>198</v>
      </c>
      <c r="N23" s="84">
        <v>194</v>
      </c>
      <c r="O23" s="84">
        <v>202</v>
      </c>
      <c r="P23" s="84">
        <v>165</v>
      </c>
      <c r="Q23" s="15">
        <f t="shared" si="0"/>
        <v>1785</v>
      </c>
      <c r="R23" s="15">
        <f t="shared" si="1"/>
        <v>-215</v>
      </c>
      <c r="S23" s="11">
        <f t="shared" si="2"/>
        <v>178.5</v>
      </c>
    </row>
    <row r="24" spans="1:19" ht="16.5" thickBot="1">
      <c r="A24" s="105">
        <v>18</v>
      </c>
      <c r="B24" s="7">
        <f>TournInfo!A17</f>
        <v>12</v>
      </c>
      <c r="C24" s="124">
        <f>TournInfo!C17</f>
        <v>4</v>
      </c>
      <c r="D24" s="106" t="str">
        <f>TournInfo!D17</f>
        <v>Drac's Fab 5</v>
      </c>
      <c r="E24" s="106" t="str">
        <f>TournInfo!E17</f>
        <v>Jeanne Morrow</v>
      </c>
      <c r="F24" s="87">
        <v>19</v>
      </c>
      <c r="G24" s="84">
        <v>214</v>
      </c>
      <c r="H24" s="84">
        <v>143</v>
      </c>
      <c r="I24" s="84">
        <v>148</v>
      </c>
      <c r="J24" s="84">
        <v>186</v>
      </c>
      <c r="K24" s="84">
        <v>198</v>
      </c>
      <c r="L24" s="84">
        <v>179</v>
      </c>
      <c r="M24" s="84">
        <v>204</v>
      </c>
      <c r="N24" s="84">
        <v>167</v>
      </c>
      <c r="O24" s="84">
        <v>151</v>
      </c>
      <c r="P24" s="84">
        <v>195</v>
      </c>
      <c r="Q24" s="15">
        <f t="shared" si="0"/>
        <v>1785</v>
      </c>
      <c r="R24" s="15">
        <f t="shared" si="1"/>
        <v>-215</v>
      </c>
      <c r="S24" s="11">
        <f t="shared" si="2"/>
        <v>178.5</v>
      </c>
    </row>
    <row r="25" spans="1:19" ht="16.5" thickBot="1">
      <c r="A25" s="107">
        <v>19</v>
      </c>
      <c r="B25" s="7">
        <f>TournInfo!A31</f>
        <v>26</v>
      </c>
      <c r="C25" s="124">
        <f>TournInfo!C31</f>
        <v>10</v>
      </c>
      <c r="D25" s="106" t="str">
        <f>TournInfo!D31</f>
        <v>Spare Change</v>
      </c>
      <c r="E25" s="106" t="str">
        <f>TournInfo!E31</f>
        <v>Wanda Simmer</v>
      </c>
      <c r="F25" s="87">
        <v>26</v>
      </c>
      <c r="G25" s="84">
        <v>175</v>
      </c>
      <c r="H25" s="84">
        <v>187</v>
      </c>
      <c r="I25" s="84">
        <v>148</v>
      </c>
      <c r="J25" s="84">
        <v>146</v>
      </c>
      <c r="K25" s="84">
        <v>222</v>
      </c>
      <c r="L25" s="84">
        <v>170</v>
      </c>
      <c r="M25" s="84">
        <v>179</v>
      </c>
      <c r="N25" s="84">
        <v>175</v>
      </c>
      <c r="O25" s="84">
        <v>180</v>
      </c>
      <c r="P25" s="84">
        <v>200</v>
      </c>
      <c r="Q25" s="15">
        <f t="shared" si="0"/>
        <v>1782</v>
      </c>
      <c r="R25" s="15">
        <f t="shared" si="1"/>
        <v>-218</v>
      </c>
      <c r="S25" s="11">
        <f t="shared" si="2"/>
        <v>178.2</v>
      </c>
    </row>
    <row r="26" spans="1:19" ht="16.5" thickBot="1">
      <c r="A26" s="5">
        <v>20</v>
      </c>
      <c r="B26" s="7">
        <f>TournInfo!A32</f>
        <v>27</v>
      </c>
      <c r="C26" s="124">
        <f>TournInfo!C32</f>
        <v>2</v>
      </c>
      <c r="D26" s="106" t="str">
        <f>TournInfo!D32</f>
        <v>J G A J S Bowlers</v>
      </c>
      <c r="E26" s="106" t="str">
        <f>TournInfo!E32</f>
        <v>Jim Jacobson</v>
      </c>
      <c r="F26" s="87">
        <v>14</v>
      </c>
      <c r="G26" s="84">
        <v>151</v>
      </c>
      <c r="H26" s="84">
        <v>191</v>
      </c>
      <c r="I26" s="84">
        <v>200</v>
      </c>
      <c r="J26" s="84">
        <v>188</v>
      </c>
      <c r="K26" s="84">
        <v>184</v>
      </c>
      <c r="L26" s="84">
        <v>186</v>
      </c>
      <c r="M26" s="84">
        <v>141</v>
      </c>
      <c r="N26" s="84">
        <v>195</v>
      </c>
      <c r="O26" s="84">
        <v>174</v>
      </c>
      <c r="P26" s="84">
        <v>164</v>
      </c>
      <c r="Q26" s="15">
        <f t="shared" si="0"/>
        <v>1774</v>
      </c>
      <c r="R26" s="15">
        <f t="shared" si="1"/>
        <v>-226</v>
      </c>
      <c r="S26" s="11">
        <f t="shared" si="2"/>
        <v>177.4</v>
      </c>
    </row>
    <row r="27" spans="1:19" ht="16.5" thickBot="1">
      <c r="A27" s="105">
        <v>21</v>
      </c>
      <c r="B27" s="7">
        <f>TournInfo!A26</f>
        <v>21</v>
      </c>
      <c r="C27" s="124">
        <f>TournInfo!C26</f>
        <v>26</v>
      </c>
      <c r="D27" s="106" t="str">
        <f>TournInfo!D26</f>
        <v>Just Follow Us</v>
      </c>
      <c r="E27" s="106" t="str">
        <f>TournInfo!E26</f>
        <v>Ron Saver</v>
      </c>
      <c r="F27" s="87">
        <v>28</v>
      </c>
      <c r="G27" s="84">
        <v>173</v>
      </c>
      <c r="H27" s="84">
        <v>182</v>
      </c>
      <c r="I27" s="84">
        <v>180</v>
      </c>
      <c r="J27" s="84">
        <v>169</v>
      </c>
      <c r="K27" s="84">
        <v>189</v>
      </c>
      <c r="L27" s="84">
        <v>222</v>
      </c>
      <c r="M27" s="84">
        <v>165</v>
      </c>
      <c r="N27" s="84">
        <v>138</v>
      </c>
      <c r="O27" s="84">
        <v>150</v>
      </c>
      <c r="P27" s="84">
        <v>193</v>
      </c>
      <c r="Q27" s="15">
        <f t="shared" si="0"/>
        <v>1761</v>
      </c>
      <c r="R27" s="15">
        <f t="shared" si="1"/>
        <v>-239</v>
      </c>
      <c r="S27" s="11">
        <f t="shared" si="2"/>
        <v>176.1</v>
      </c>
    </row>
    <row r="28" spans="1:19" ht="16.5" thickBot="1">
      <c r="A28" s="107">
        <v>22</v>
      </c>
      <c r="B28" s="7">
        <f>TournInfo!A16</f>
        <v>11</v>
      </c>
      <c r="C28" s="124">
        <f>TournInfo!C16</f>
        <v>4</v>
      </c>
      <c r="D28" s="106" t="str">
        <f>TournInfo!D16</f>
        <v>Drac's Pub</v>
      </c>
      <c r="E28" s="106" t="str">
        <f>TournInfo!E16</f>
        <v>Kelly Riggins</v>
      </c>
      <c r="F28" s="87">
        <v>31</v>
      </c>
      <c r="G28" s="84">
        <v>144</v>
      </c>
      <c r="H28" s="84">
        <v>198</v>
      </c>
      <c r="I28" s="84">
        <v>143</v>
      </c>
      <c r="J28" s="84">
        <v>216</v>
      </c>
      <c r="K28" s="84">
        <v>164</v>
      </c>
      <c r="L28" s="84">
        <v>187</v>
      </c>
      <c r="M28" s="84">
        <v>158</v>
      </c>
      <c r="N28" s="84">
        <v>166</v>
      </c>
      <c r="O28" s="84">
        <v>200</v>
      </c>
      <c r="P28" s="84">
        <v>182</v>
      </c>
      <c r="Q28" s="15">
        <f t="shared" si="0"/>
        <v>1758</v>
      </c>
      <c r="R28" s="15">
        <f t="shared" si="1"/>
        <v>-242</v>
      </c>
      <c r="S28" s="11">
        <f t="shared" si="2"/>
        <v>175.8</v>
      </c>
    </row>
    <row r="29" spans="1:19" ht="16.5" thickBot="1">
      <c r="A29" s="5">
        <v>23</v>
      </c>
      <c r="B29" s="7">
        <f>TournInfo!A28</f>
        <v>23</v>
      </c>
      <c r="C29" s="124">
        <f>TournInfo!C28</f>
        <v>13</v>
      </c>
      <c r="D29" s="106" t="str">
        <f>TournInfo!D28</f>
        <v>Just Follow Mann</v>
      </c>
      <c r="E29" s="106" t="str">
        <f>TournInfo!E28</f>
        <v>Glenn Mann</v>
      </c>
      <c r="F29" s="87">
        <v>13</v>
      </c>
      <c r="G29" s="84">
        <v>201</v>
      </c>
      <c r="H29" s="84">
        <v>157</v>
      </c>
      <c r="I29" s="84">
        <v>128</v>
      </c>
      <c r="J29" s="84">
        <v>222</v>
      </c>
      <c r="K29" s="84">
        <v>144</v>
      </c>
      <c r="L29" s="84">
        <v>179</v>
      </c>
      <c r="M29" s="84">
        <v>182</v>
      </c>
      <c r="N29" s="84">
        <v>159</v>
      </c>
      <c r="O29" s="84">
        <v>176</v>
      </c>
      <c r="P29" s="84">
        <v>201</v>
      </c>
      <c r="Q29" s="15">
        <f t="shared" si="0"/>
        <v>1749</v>
      </c>
      <c r="R29" s="15">
        <f t="shared" si="1"/>
        <v>-251</v>
      </c>
      <c r="S29" s="11">
        <f t="shared" si="2"/>
        <v>174.9</v>
      </c>
    </row>
    <row r="30" spans="1:19" ht="16.5" thickBot="1">
      <c r="A30" s="105">
        <v>24</v>
      </c>
      <c r="B30" s="7">
        <f>TournInfo!A8</f>
        <v>3</v>
      </c>
      <c r="C30" s="124">
        <f>TournInfo!C8</f>
        <v>17</v>
      </c>
      <c r="D30" s="106" t="str">
        <f>TournInfo!D8</f>
        <v>Bonnie's Dreamers</v>
      </c>
      <c r="E30" s="106" t="str">
        <f>TournInfo!E8</f>
        <v>Bonnie Bigelbach</v>
      </c>
      <c r="F30" s="125">
        <v>12</v>
      </c>
      <c r="G30" s="84">
        <v>161</v>
      </c>
      <c r="H30" s="84">
        <v>175</v>
      </c>
      <c r="I30" s="84">
        <v>190</v>
      </c>
      <c r="J30" s="84">
        <v>181</v>
      </c>
      <c r="K30" s="84">
        <v>161</v>
      </c>
      <c r="L30" s="84">
        <v>161</v>
      </c>
      <c r="M30" s="84">
        <v>197</v>
      </c>
      <c r="N30" s="84">
        <v>177</v>
      </c>
      <c r="O30" s="84">
        <v>157</v>
      </c>
      <c r="P30" s="84">
        <v>178</v>
      </c>
      <c r="Q30" s="15">
        <f t="shared" si="0"/>
        <v>1738</v>
      </c>
      <c r="R30" s="15">
        <f t="shared" si="1"/>
        <v>-262</v>
      </c>
      <c r="S30" s="11">
        <f t="shared" si="2"/>
        <v>173.8</v>
      </c>
    </row>
    <row r="31" spans="1:19" ht="16.5" thickBot="1">
      <c r="A31" s="107">
        <v>25</v>
      </c>
      <c r="B31" s="7">
        <f>TournInfo!A7</f>
        <v>2</v>
      </c>
      <c r="C31" s="124">
        <f>TournInfo!C7</f>
        <v>5</v>
      </c>
      <c r="D31" s="106" t="str">
        <f>TournInfo!D7</f>
        <v>The O'Ryans</v>
      </c>
      <c r="E31" s="106" t="str">
        <f>TournInfo!E7</f>
        <v>Tom O'Ryan</v>
      </c>
      <c r="F31" s="87">
        <v>8</v>
      </c>
      <c r="G31" s="84">
        <v>187</v>
      </c>
      <c r="H31" s="84">
        <v>175</v>
      </c>
      <c r="I31" s="84">
        <v>210</v>
      </c>
      <c r="J31" s="84">
        <v>170</v>
      </c>
      <c r="K31" s="84">
        <v>159</v>
      </c>
      <c r="L31" s="84">
        <v>155</v>
      </c>
      <c r="M31" s="84">
        <v>143</v>
      </c>
      <c r="N31" s="84">
        <v>197</v>
      </c>
      <c r="O31" s="84">
        <v>162</v>
      </c>
      <c r="P31" s="84">
        <v>151</v>
      </c>
      <c r="Q31" s="15">
        <f t="shared" si="0"/>
        <v>1709</v>
      </c>
      <c r="R31" s="15">
        <f t="shared" si="1"/>
        <v>-291</v>
      </c>
      <c r="S31" s="11">
        <f t="shared" si="2"/>
        <v>170.9</v>
      </c>
    </row>
    <row r="32" spans="1:19" ht="16.5" thickBot="1">
      <c r="A32" s="5">
        <v>26</v>
      </c>
      <c r="B32" s="7">
        <f>TournInfo!A10</f>
        <v>5</v>
      </c>
      <c r="C32" s="124">
        <f>TournInfo!C10</f>
        <v>7</v>
      </c>
      <c r="D32" s="106" t="str">
        <f>TournInfo!D10</f>
        <v>Jim's Pro Shop</v>
      </c>
      <c r="E32" s="106" t="str">
        <f>TournInfo!E10</f>
        <v>John  Brenneman</v>
      </c>
      <c r="F32" s="87">
        <v>9</v>
      </c>
      <c r="G32" s="84">
        <v>147</v>
      </c>
      <c r="H32" s="84">
        <v>178</v>
      </c>
      <c r="I32" s="84">
        <v>163</v>
      </c>
      <c r="J32" s="84">
        <v>165</v>
      </c>
      <c r="K32" s="84">
        <v>188</v>
      </c>
      <c r="L32" s="84">
        <v>179</v>
      </c>
      <c r="M32" s="84">
        <v>165</v>
      </c>
      <c r="N32" s="84">
        <v>167</v>
      </c>
      <c r="O32" s="84">
        <v>168</v>
      </c>
      <c r="P32" s="84">
        <v>183</v>
      </c>
      <c r="Q32" s="15">
        <f t="shared" si="0"/>
        <v>1703</v>
      </c>
      <c r="R32" s="15">
        <f t="shared" si="1"/>
        <v>-297</v>
      </c>
      <c r="S32" s="11">
        <f t="shared" si="2"/>
        <v>170.3</v>
      </c>
    </row>
    <row r="33" spans="1:19" ht="16.5" thickBot="1">
      <c r="A33" s="105">
        <v>27</v>
      </c>
      <c r="B33" s="7">
        <f>TournInfo!A36</f>
        <v>31</v>
      </c>
      <c r="C33" s="124">
        <f>TournInfo!C36</f>
        <v>16</v>
      </c>
      <c r="D33" s="106" t="str">
        <f>TournInfo!D36</f>
        <v>Steelers</v>
      </c>
      <c r="E33" s="106" t="str">
        <f>TournInfo!E36</f>
        <v>Cheryl Steele</v>
      </c>
      <c r="F33" s="87">
        <v>1</v>
      </c>
      <c r="G33" s="84">
        <v>181</v>
      </c>
      <c r="H33" s="84">
        <v>139</v>
      </c>
      <c r="I33" s="84">
        <v>170</v>
      </c>
      <c r="J33" s="84">
        <v>142</v>
      </c>
      <c r="K33" s="84">
        <v>172</v>
      </c>
      <c r="L33" s="84">
        <v>220</v>
      </c>
      <c r="M33" s="84">
        <v>141</v>
      </c>
      <c r="N33" s="84">
        <v>193</v>
      </c>
      <c r="O33" s="84">
        <v>188</v>
      </c>
      <c r="P33" s="84">
        <v>140</v>
      </c>
      <c r="Q33" s="15">
        <f t="shared" si="0"/>
        <v>1686</v>
      </c>
      <c r="R33" s="15">
        <f t="shared" si="1"/>
        <v>-314</v>
      </c>
      <c r="S33" s="11">
        <f t="shared" si="2"/>
        <v>168.6</v>
      </c>
    </row>
    <row r="34" spans="1:19" ht="16.5" thickBot="1">
      <c r="A34" s="107">
        <v>28</v>
      </c>
      <c r="B34" s="7">
        <f>TournInfo!A20</f>
        <v>15</v>
      </c>
      <c r="C34" s="124">
        <f>TournInfo!C20</f>
        <v>1</v>
      </c>
      <c r="D34" s="106" t="str">
        <f>TournInfo!D20</f>
        <v>Marc's Team</v>
      </c>
      <c r="E34" s="106" t="str">
        <f>TournInfo!E20</f>
        <v>Ann Bryand</v>
      </c>
      <c r="F34" s="87">
        <v>3</v>
      </c>
      <c r="G34" s="84">
        <v>153</v>
      </c>
      <c r="H34" s="84">
        <v>140</v>
      </c>
      <c r="I34" s="84">
        <v>190</v>
      </c>
      <c r="J34" s="84">
        <v>143</v>
      </c>
      <c r="K34" s="84">
        <v>219</v>
      </c>
      <c r="L34" s="84">
        <v>169</v>
      </c>
      <c r="M34" s="84">
        <v>163</v>
      </c>
      <c r="N34" s="84">
        <v>154</v>
      </c>
      <c r="O34" s="84">
        <v>155</v>
      </c>
      <c r="P34" s="84">
        <v>189</v>
      </c>
      <c r="Q34" s="15">
        <f t="shared" si="0"/>
        <v>1675</v>
      </c>
      <c r="R34" s="15">
        <f t="shared" si="1"/>
        <v>-325</v>
      </c>
      <c r="S34" s="11">
        <f t="shared" si="2"/>
        <v>167.5</v>
      </c>
    </row>
    <row r="35" spans="1:19" ht="16.5" thickBot="1">
      <c r="A35" s="5">
        <v>29</v>
      </c>
      <c r="B35" s="7">
        <f>TournInfo!A34</f>
        <v>29</v>
      </c>
      <c r="C35" s="124">
        <f>TournInfo!C34</f>
        <v>17</v>
      </c>
      <c r="D35" s="106" t="str">
        <f>TournInfo!D34</f>
        <v>Team F C # 1</v>
      </c>
      <c r="E35" s="106" t="str">
        <f>TournInfo!E34</f>
        <v>Pamela Pfromm</v>
      </c>
      <c r="F35" s="87">
        <v>10</v>
      </c>
      <c r="G35" s="84">
        <v>159</v>
      </c>
      <c r="H35" s="84">
        <v>145</v>
      </c>
      <c r="I35" s="84">
        <v>181</v>
      </c>
      <c r="J35" s="84">
        <v>182</v>
      </c>
      <c r="K35" s="84">
        <v>196</v>
      </c>
      <c r="L35" s="84">
        <v>125</v>
      </c>
      <c r="M35" s="84">
        <v>178</v>
      </c>
      <c r="N35" s="84">
        <v>167</v>
      </c>
      <c r="O35" s="84">
        <v>201</v>
      </c>
      <c r="P35" s="84">
        <v>141</v>
      </c>
      <c r="Q35" s="15">
        <f t="shared" si="0"/>
        <v>1675</v>
      </c>
      <c r="R35" s="15">
        <f t="shared" si="1"/>
        <v>-325</v>
      </c>
      <c r="S35" s="11">
        <f t="shared" si="2"/>
        <v>167.5</v>
      </c>
    </row>
    <row r="36" spans="1:19" ht="16.5" thickBot="1">
      <c r="A36" s="105">
        <v>30</v>
      </c>
      <c r="B36" s="7">
        <f>TournInfo!A11</f>
        <v>6</v>
      </c>
      <c r="C36" s="124">
        <f>TournInfo!C11</f>
        <v>8</v>
      </c>
      <c r="D36" s="106" t="str">
        <f>TournInfo!D11</f>
        <v>W G K A</v>
      </c>
      <c r="E36" s="106" t="str">
        <f>TournInfo!E11</f>
        <v>Peggy Engel</v>
      </c>
      <c r="F36" s="87">
        <v>18</v>
      </c>
      <c r="G36" s="84">
        <v>154</v>
      </c>
      <c r="H36" s="84">
        <v>146</v>
      </c>
      <c r="I36" s="84">
        <v>185</v>
      </c>
      <c r="J36" s="84">
        <v>204</v>
      </c>
      <c r="K36" s="84">
        <v>165</v>
      </c>
      <c r="L36" s="84">
        <v>214</v>
      </c>
      <c r="M36" s="84">
        <v>151</v>
      </c>
      <c r="N36" s="84">
        <v>123</v>
      </c>
      <c r="O36" s="84">
        <v>186</v>
      </c>
      <c r="P36" s="84">
        <v>126</v>
      </c>
      <c r="Q36" s="15">
        <f t="shared" si="0"/>
        <v>1654</v>
      </c>
      <c r="R36" s="15">
        <f t="shared" si="1"/>
        <v>-346</v>
      </c>
      <c r="S36" s="11">
        <f t="shared" si="2"/>
        <v>165.4</v>
      </c>
    </row>
    <row r="37" spans="1:19" ht="16.5" thickBot="1">
      <c r="A37" s="107">
        <v>31</v>
      </c>
      <c r="B37" s="7">
        <f>TournInfo!A6</f>
        <v>1</v>
      </c>
      <c r="C37" s="124">
        <f>TournInfo!C6</f>
        <v>7</v>
      </c>
      <c r="D37" s="106" t="str">
        <f>TournInfo!D6</f>
        <v>Can it Be?</v>
      </c>
      <c r="E37" s="106" t="str">
        <f>TournInfo!E6</f>
        <v>Walter Robbins</v>
      </c>
      <c r="F37" s="87">
        <v>16</v>
      </c>
      <c r="G37" s="84">
        <v>153</v>
      </c>
      <c r="H37" s="84">
        <v>172</v>
      </c>
      <c r="I37" s="84">
        <v>158</v>
      </c>
      <c r="J37" s="84">
        <v>163</v>
      </c>
      <c r="K37" s="84">
        <v>187</v>
      </c>
      <c r="L37" s="84">
        <v>175</v>
      </c>
      <c r="M37" s="84">
        <v>165</v>
      </c>
      <c r="N37" s="84">
        <v>162</v>
      </c>
      <c r="O37" s="84">
        <v>132</v>
      </c>
      <c r="P37" s="84">
        <v>173</v>
      </c>
      <c r="Q37" s="15">
        <f t="shared" si="0"/>
        <v>1640</v>
      </c>
      <c r="R37" s="15">
        <f t="shared" si="1"/>
        <v>-360</v>
      </c>
      <c r="S37" s="11">
        <f t="shared" si="2"/>
        <v>164</v>
      </c>
    </row>
    <row r="38" spans="1:19" ht="15.75">
      <c r="A38" s="5">
        <v>32</v>
      </c>
      <c r="B38" s="7">
        <f>TournInfo!A21</f>
        <v>16</v>
      </c>
      <c r="C38" s="124">
        <f>TournInfo!C21</f>
        <v>4</v>
      </c>
      <c r="D38" s="106" t="str">
        <f>TournInfo!D21</f>
        <v>Hart Attack</v>
      </c>
      <c r="E38" s="106" t="str">
        <f>TournInfo!E21</f>
        <v>Tom Hart</v>
      </c>
      <c r="F38" s="87">
        <v>25</v>
      </c>
      <c r="G38" s="105">
        <v>144</v>
      </c>
      <c r="H38" s="84">
        <v>163</v>
      </c>
      <c r="I38" s="84">
        <v>145</v>
      </c>
      <c r="J38" s="84">
        <v>141</v>
      </c>
      <c r="K38" s="84">
        <v>185</v>
      </c>
      <c r="L38" s="84">
        <v>150</v>
      </c>
      <c r="M38" s="84">
        <v>136</v>
      </c>
      <c r="N38" s="84">
        <v>150</v>
      </c>
      <c r="O38" s="84">
        <v>178</v>
      </c>
      <c r="P38" s="84">
        <v>163</v>
      </c>
      <c r="Q38" s="15">
        <f t="shared" si="0"/>
        <v>1555</v>
      </c>
      <c r="R38" s="15">
        <f t="shared" si="1"/>
        <v>-445</v>
      </c>
      <c r="S38" s="11">
        <f t="shared" si="2"/>
        <v>155.5</v>
      </c>
    </row>
    <row r="40" ht="13.5" thickBot="1"/>
    <row r="41" spans="5:17" ht="12.75">
      <c r="E41" s="147" t="s">
        <v>28</v>
      </c>
      <c r="F41" s="148"/>
      <c r="G41" s="7">
        <f aca="true" t="shared" si="3" ref="G41:Q41">IF(MAX(G7:G38)=0,1,MAX(G7:G38))</f>
        <v>226</v>
      </c>
      <c r="H41" s="7">
        <f t="shared" si="3"/>
        <v>225</v>
      </c>
      <c r="I41" s="7">
        <f t="shared" si="3"/>
        <v>228</v>
      </c>
      <c r="J41" s="7">
        <f t="shared" si="3"/>
        <v>222</v>
      </c>
      <c r="K41" s="7">
        <f t="shared" si="3"/>
        <v>222</v>
      </c>
      <c r="L41" s="7">
        <f t="shared" si="3"/>
        <v>242</v>
      </c>
      <c r="M41" s="7">
        <f t="shared" si="3"/>
        <v>207</v>
      </c>
      <c r="N41" s="7">
        <f t="shared" si="3"/>
        <v>226</v>
      </c>
      <c r="O41" s="7">
        <f t="shared" si="3"/>
        <v>207</v>
      </c>
      <c r="P41" s="7">
        <f t="shared" si="3"/>
        <v>240</v>
      </c>
      <c r="Q41" s="7">
        <f t="shared" si="3"/>
        <v>1989</v>
      </c>
    </row>
    <row r="42" spans="5:17" ht="12.75">
      <c r="E42" s="141" t="s">
        <v>29</v>
      </c>
      <c r="F42" s="142"/>
      <c r="G42" s="8">
        <f aca="true" t="shared" si="4" ref="G42:Q42">MIN(G7:G38)</f>
        <v>144</v>
      </c>
      <c r="H42" s="8">
        <f t="shared" si="4"/>
        <v>130</v>
      </c>
      <c r="I42" s="8">
        <f t="shared" si="4"/>
        <v>128</v>
      </c>
      <c r="J42" s="8">
        <f t="shared" si="4"/>
        <v>141</v>
      </c>
      <c r="K42" s="8">
        <f t="shared" si="4"/>
        <v>144</v>
      </c>
      <c r="L42" s="8">
        <f t="shared" si="4"/>
        <v>125</v>
      </c>
      <c r="M42" s="8">
        <f t="shared" si="4"/>
        <v>136</v>
      </c>
      <c r="N42" s="8">
        <f t="shared" si="4"/>
        <v>123</v>
      </c>
      <c r="O42" s="8">
        <f t="shared" si="4"/>
        <v>132</v>
      </c>
      <c r="P42" s="8">
        <f t="shared" si="4"/>
        <v>126</v>
      </c>
      <c r="Q42" s="8">
        <f t="shared" si="4"/>
        <v>1555</v>
      </c>
    </row>
    <row r="43" spans="5:17" ht="12.75">
      <c r="E43" s="141" t="s">
        <v>25</v>
      </c>
      <c r="F43" s="142"/>
      <c r="G43" s="19">
        <f aca="true" t="shared" si="5" ref="G43:Q43">SUM(G7:G38)</f>
        <v>5567</v>
      </c>
      <c r="H43" s="19">
        <f t="shared" si="5"/>
        <v>5604</v>
      </c>
      <c r="I43" s="19">
        <f t="shared" si="5"/>
        <v>5560</v>
      </c>
      <c r="J43" s="19">
        <f t="shared" si="5"/>
        <v>5808</v>
      </c>
      <c r="K43" s="19">
        <f t="shared" si="5"/>
        <v>5942</v>
      </c>
      <c r="L43" s="19">
        <f t="shared" si="5"/>
        <v>5866</v>
      </c>
      <c r="M43" s="19">
        <f t="shared" si="5"/>
        <v>5508</v>
      </c>
      <c r="N43" s="19">
        <f t="shared" si="5"/>
        <v>5676</v>
      </c>
      <c r="O43" s="19">
        <f t="shared" si="5"/>
        <v>5676</v>
      </c>
      <c r="P43" s="19">
        <f t="shared" si="5"/>
        <v>5897</v>
      </c>
      <c r="Q43" s="19">
        <f t="shared" si="5"/>
        <v>57104</v>
      </c>
    </row>
    <row r="44" spans="5:17" ht="12.75">
      <c r="E44" s="141" t="s">
        <v>17</v>
      </c>
      <c r="F44" s="142"/>
      <c r="G44" s="18">
        <f aca="true" t="shared" si="6" ref="G44:Q44">IF(G41=1,0,AVERAGE(G7:G38))</f>
        <v>173.96875</v>
      </c>
      <c r="H44" s="18">
        <f t="shared" si="6"/>
        <v>175.125</v>
      </c>
      <c r="I44" s="18">
        <f t="shared" si="6"/>
        <v>173.75</v>
      </c>
      <c r="J44" s="18">
        <f t="shared" si="6"/>
        <v>181.5</v>
      </c>
      <c r="K44" s="18">
        <f t="shared" si="6"/>
        <v>185.6875</v>
      </c>
      <c r="L44" s="18">
        <f t="shared" si="6"/>
        <v>183.3125</v>
      </c>
      <c r="M44" s="18">
        <f t="shared" si="6"/>
        <v>172.125</v>
      </c>
      <c r="N44" s="18">
        <f t="shared" si="6"/>
        <v>177.375</v>
      </c>
      <c r="O44" s="18">
        <f t="shared" si="6"/>
        <v>177.375</v>
      </c>
      <c r="P44" s="18">
        <f t="shared" si="6"/>
        <v>184.28125</v>
      </c>
      <c r="Q44" s="18">
        <f t="shared" si="6"/>
        <v>1784.5</v>
      </c>
    </row>
    <row r="45" spans="5:17" ht="13.5" thickBot="1">
      <c r="E45" s="143" t="s">
        <v>16</v>
      </c>
      <c r="F45" s="144"/>
      <c r="G45" s="9">
        <f aca="true" t="shared" si="7" ref="G45:Q45">COUNT(G7:G38)</f>
        <v>32</v>
      </c>
      <c r="H45" s="9">
        <f t="shared" si="7"/>
        <v>32</v>
      </c>
      <c r="I45" s="9">
        <f t="shared" si="7"/>
        <v>32</v>
      </c>
      <c r="J45" s="9">
        <f t="shared" si="7"/>
        <v>32</v>
      </c>
      <c r="K45" s="9">
        <f t="shared" si="7"/>
        <v>32</v>
      </c>
      <c r="L45" s="9">
        <f t="shared" si="7"/>
        <v>32</v>
      </c>
      <c r="M45" s="9">
        <f t="shared" si="7"/>
        <v>32</v>
      </c>
      <c r="N45" s="9">
        <f t="shared" si="7"/>
        <v>32</v>
      </c>
      <c r="O45" s="9">
        <f t="shared" si="7"/>
        <v>32</v>
      </c>
      <c r="P45" s="9">
        <f t="shared" si="7"/>
        <v>32</v>
      </c>
      <c r="Q45" s="9">
        <f t="shared" si="7"/>
        <v>32</v>
      </c>
    </row>
  </sheetData>
  <mergeCells count="7">
    <mergeCell ref="E44:F44"/>
    <mergeCell ref="E45:F45"/>
    <mergeCell ref="A1:S1"/>
    <mergeCell ref="A2:S2"/>
    <mergeCell ref="E41:F41"/>
    <mergeCell ref="E42:F42"/>
    <mergeCell ref="E43:F43"/>
  </mergeCells>
  <conditionalFormatting sqref="Q7:Q38">
    <cfRule type="cellIs" priority="1" dxfId="0" operator="equal" stopIfTrue="1">
      <formula>$Q$41</formula>
    </cfRule>
  </conditionalFormatting>
  <conditionalFormatting sqref="G7:G38">
    <cfRule type="cellIs" priority="2" dxfId="1" operator="greaterThan" stopIfTrue="1">
      <formula>300</formula>
    </cfRule>
    <cfRule type="cellIs" priority="3" dxfId="0" operator="equal" stopIfTrue="1">
      <formula>$G$41</formula>
    </cfRule>
  </conditionalFormatting>
  <conditionalFormatting sqref="H7:H38">
    <cfRule type="cellIs" priority="4" dxfId="1" operator="greaterThan" stopIfTrue="1">
      <formula>300</formula>
    </cfRule>
    <cfRule type="cellIs" priority="5" dxfId="0" operator="equal" stopIfTrue="1">
      <formula>$H$41</formula>
    </cfRule>
  </conditionalFormatting>
  <conditionalFormatting sqref="I7:I38">
    <cfRule type="cellIs" priority="6" dxfId="1" operator="greaterThan" stopIfTrue="1">
      <formula>300</formula>
    </cfRule>
    <cfRule type="cellIs" priority="7" dxfId="0" operator="equal" stopIfTrue="1">
      <formula>$I$41</formula>
    </cfRule>
  </conditionalFormatting>
  <conditionalFormatting sqref="J7:J38">
    <cfRule type="cellIs" priority="8" dxfId="1" operator="greaterThan" stopIfTrue="1">
      <formula>300</formula>
    </cfRule>
    <cfRule type="cellIs" priority="9" dxfId="0" operator="equal" stopIfTrue="1">
      <formula>$J$41</formula>
    </cfRule>
  </conditionalFormatting>
  <conditionalFormatting sqref="K7:K38">
    <cfRule type="cellIs" priority="10" dxfId="1" operator="greaterThan" stopIfTrue="1">
      <formula>300</formula>
    </cfRule>
    <cfRule type="cellIs" priority="11" dxfId="0" operator="equal" stopIfTrue="1">
      <formula>$K$41</formula>
    </cfRule>
  </conditionalFormatting>
  <conditionalFormatting sqref="L7:L38">
    <cfRule type="cellIs" priority="12" dxfId="1" operator="greaterThan" stopIfTrue="1">
      <formula>300</formula>
    </cfRule>
    <cfRule type="cellIs" priority="13" dxfId="0" operator="equal" stopIfTrue="1">
      <formula>$L$41</formula>
    </cfRule>
  </conditionalFormatting>
  <conditionalFormatting sqref="M7:M38">
    <cfRule type="cellIs" priority="14" dxfId="1" operator="greaterThan" stopIfTrue="1">
      <formula>300</formula>
    </cfRule>
    <cfRule type="cellIs" priority="15" dxfId="0" operator="equal" stopIfTrue="1">
      <formula>$M$41</formula>
    </cfRule>
  </conditionalFormatting>
  <conditionalFormatting sqref="N7:N38">
    <cfRule type="cellIs" priority="16" dxfId="1" operator="greaterThan" stopIfTrue="1">
      <formula>300</formula>
    </cfRule>
    <cfRule type="cellIs" priority="17" dxfId="0" operator="equal" stopIfTrue="1">
      <formula>$N$41</formula>
    </cfRule>
  </conditionalFormatting>
  <conditionalFormatting sqref="O7:O38">
    <cfRule type="cellIs" priority="18" dxfId="1" operator="greaterThan" stopIfTrue="1">
      <formula>300</formula>
    </cfRule>
    <cfRule type="cellIs" priority="19" dxfId="0" operator="equal" stopIfTrue="1">
      <formula>$O$41</formula>
    </cfRule>
  </conditionalFormatting>
  <conditionalFormatting sqref="P7:P38">
    <cfRule type="cellIs" priority="20" dxfId="1" operator="greaterThan" stopIfTrue="1">
      <formula>300</formula>
    </cfRule>
    <cfRule type="cellIs" priority="21" dxfId="0" operator="equal" stopIfTrue="1">
      <formula>$P$41</formula>
    </cfRule>
  </conditionalFormatting>
  <printOptions horizontalCentered="1"/>
  <pageMargins left="0.25" right="0.25" top="0.25" bottom="0.25" header="0.25" footer="0.25"/>
  <pageSetup blackAndWhite="1" fitToHeight="1" fitToWidth="1" horizontalDpi="300" verticalDpi="300" orientation="landscape" scale="8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8"/>
  <sheetViews>
    <sheetView zoomScale="90" zoomScaleNormal="90" workbookViewId="0" topLeftCell="B1">
      <selection activeCell="B6" sqref="B6:T14"/>
    </sheetView>
  </sheetViews>
  <sheetFormatPr defaultColWidth="9.33203125" defaultRowHeight="12.75"/>
  <cols>
    <col min="1" max="1" width="5.33203125" style="0" customWidth="1"/>
    <col min="2" max="2" width="24.16015625" style="0" bestFit="1" customWidth="1"/>
    <col min="5" max="5" width="7.66015625" style="0" customWidth="1"/>
    <col min="7" max="7" width="7.66015625" style="0" customWidth="1"/>
    <col min="9" max="9" width="7.66015625" style="0" customWidth="1"/>
    <col min="11" max="11" width="7.66015625" style="0" customWidth="1"/>
    <col min="13" max="13" width="7.66015625" style="0" bestFit="1" customWidth="1"/>
    <col min="15" max="15" width="7.66015625" style="0" bestFit="1" customWidth="1"/>
    <col min="17" max="17" width="7.66015625" style="0" bestFit="1" customWidth="1"/>
    <col min="19" max="19" width="7.66015625" style="0" bestFit="1" customWidth="1"/>
  </cols>
  <sheetData>
    <row r="1" spans="1:20" s="2" customFormat="1" ht="18">
      <c r="A1" s="145" t="str">
        <f>Tournament</f>
        <v>13th Annual St. Paul Limited Average Mixed Team Challenge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s="3" customFormat="1" ht="15.75">
      <c r="A2" s="146" t="str">
        <f>Date&amp;" -- "&amp;Center&amp;" -- Match Play"</f>
        <v>Sunday, December 13th -- Mattie's Lanes -- Match Play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4" spans="11:12" ht="12.75">
      <c r="K4" s="6" t="s">
        <v>14</v>
      </c>
      <c r="L4" s="88">
        <f>IF(COUNTIF(D7:D14,"&gt;0")&gt;0,1,0)+IF(COUNTIF(F7:F14,"&gt;0")&gt;0,1,0)+IF(COUNTIF(H7:H14,"&gt;0")&gt;0,1,0)+IF(COUNTIF(J7:J14,"&gt;0")&gt;0,1,0)+IF(COUNTIF(L7:L14,"&gt;0")&gt;0,1,0)+IF(COUNTIF(N7:N14,"&gt;0")&gt;0,1,0)+IF(COUNTIF(P7:P14,"&gt;0")&gt;0,1,0)+IF(COUNTIF(R7:R14,"&gt;0")&gt;0,1,0)</f>
        <v>8</v>
      </c>
    </row>
    <row r="5" ht="13.5" thickBot="1">
      <c r="K5" s="6"/>
    </row>
    <row r="6" spans="1:20" ht="25.5">
      <c r="A6" s="51" t="s">
        <v>7</v>
      </c>
      <c r="B6" s="46" t="s">
        <v>4</v>
      </c>
      <c r="C6" s="47" t="s">
        <v>46</v>
      </c>
      <c r="D6" s="48" t="s">
        <v>30</v>
      </c>
      <c r="E6" s="49" t="s">
        <v>32</v>
      </c>
      <c r="F6" s="48" t="s">
        <v>33</v>
      </c>
      <c r="G6" s="49" t="s">
        <v>31</v>
      </c>
      <c r="H6" s="48" t="s">
        <v>34</v>
      </c>
      <c r="I6" s="49" t="s">
        <v>35</v>
      </c>
      <c r="J6" s="48" t="s">
        <v>36</v>
      </c>
      <c r="K6" s="49" t="s">
        <v>37</v>
      </c>
      <c r="L6" s="48" t="s">
        <v>38</v>
      </c>
      <c r="M6" s="49" t="s">
        <v>39</v>
      </c>
      <c r="N6" s="48" t="s">
        <v>40</v>
      </c>
      <c r="O6" s="49" t="s">
        <v>41</v>
      </c>
      <c r="P6" s="48" t="s">
        <v>42</v>
      </c>
      <c r="Q6" s="49" t="s">
        <v>43</v>
      </c>
      <c r="R6" s="48" t="s">
        <v>48</v>
      </c>
      <c r="S6" s="49" t="s">
        <v>44</v>
      </c>
      <c r="T6" s="50" t="s">
        <v>45</v>
      </c>
    </row>
    <row r="7" spans="1:20" ht="15.75">
      <c r="A7" s="127">
        <f>Qualify!A7</f>
        <v>1</v>
      </c>
      <c r="B7" s="20" t="str">
        <f>Qualify!$D$9</f>
        <v>Just Follow Anybody</v>
      </c>
      <c r="C7" s="134">
        <f>Qualify!$Q$9</f>
        <v>1919</v>
      </c>
      <c r="D7" s="130">
        <v>395</v>
      </c>
      <c r="E7" s="131">
        <v>0</v>
      </c>
      <c r="F7" s="90">
        <v>443</v>
      </c>
      <c r="G7" s="91">
        <v>50</v>
      </c>
      <c r="H7" s="130">
        <v>406</v>
      </c>
      <c r="I7" s="131">
        <v>35</v>
      </c>
      <c r="J7" s="90">
        <v>356</v>
      </c>
      <c r="K7" s="91">
        <v>50</v>
      </c>
      <c r="L7" s="130">
        <v>391</v>
      </c>
      <c r="M7" s="131">
        <v>50</v>
      </c>
      <c r="N7" s="90">
        <v>382</v>
      </c>
      <c r="O7" s="91">
        <v>50</v>
      </c>
      <c r="P7" s="130">
        <v>360</v>
      </c>
      <c r="Q7" s="131">
        <v>15</v>
      </c>
      <c r="R7" s="90">
        <v>399</v>
      </c>
      <c r="S7" s="91">
        <v>50</v>
      </c>
      <c r="T7" s="136">
        <f aca="true" t="shared" si="0" ref="T7:T14">SUM(C7:S7)</f>
        <v>5351</v>
      </c>
    </row>
    <row r="8" spans="1:20" ht="15.75">
      <c r="A8" s="127">
        <f>Qualify!A8</f>
        <v>2</v>
      </c>
      <c r="B8" s="20" t="str">
        <f>Qualify!$D$12</f>
        <v>Katie's Bombers</v>
      </c>
      <c r="C8" s="134">
        <f>Qualify!$Q$12</f>
        <v>1860</v>
      </c>
      <c r="D8" s="130">
        <v>468</v>
      </c>
      <c r="E8" s="131">
        <v>50</v>
      </c>
      <c r="F8" s="90">
        <v>426</v>
      </c>
      <c r="G8" s="91">
        <v>35</v>
      </c>
      <c r="H8" s="130">
        <v>396</v>
      </c>
      <c r="I8" s="131">
        <v>35</v>
      </c>
      <c r="J8" s="90">
        <v>312</v>
      </c>
      <c r="K8" s="91">
        <v>15</v>
      </c>
      <c r="L8" s="130">
        <v>352</v>
      </c>
      <c r="M8" s="131">
        <v>0</v>
      </c>
      <c r="N8" s="90">
        <v>415</v>
      </c>
      <c r="O8" s="91">
        <v>50</v>
      </c>
      <c r="P8" s="130">
        <v>365</v>
      </c>
      <c r="Q8" s="131">
        <v>35</v>
      </c>
      <c r="R8" s="90">
        <v>352</v>
      </c>
      <c r="S8" s="91">
        <v>0</v>
      </c>
      <c r="T8" s="136">
        <f t="shared" si="0"/>
        <v>5166</v>
      </c>
    </row>
    <row r="9" spans="1:20" ht="15.75">
      <c r="A9" s="127">
        <f>Qualify!A9</f>
        <v>3</v>
      </c>
      <c r="B9" s="20" t="str">
        <f>Qualify!$D$7</f>
        <v>Just Follow That</v>
      </c>
      <c r="C9" s="134">
        <f>Qualify!$Q$7</f>
        <v>1989</v>
      </c>
      <c r="D9" s="130">
        <v>364</v>
      </c>
      <c r="E9" s="131">
        <v>0</v>
      </c>
      <c r="F9" s="90">
        <v>333</v>
      </c>
      <c r="G9" s="91">
        <v>15</v>
      </c>
      <c r="H9" s="130">
        <v>363</v>
      </c>
      <c r="I9" s="131">
        <v>15</v>
      </c>
      <c r="J9" s="90">
        <v>344</v>
      </c>
      <c r="K9" s="91">
        <v>50</v>
      </c>
      <c r="L9" s="130">
        <v>383</v>
      </c>
      <c r="M9" s="131">
        <v>50</v>
      </c>
      <c r="N9" s="90">
        <v>358</v>
      </c>
      <c r="O9" s="91">
        <v>35</v>
      </c>
      <c r="P9" s="130">
        <v>393</v>
      </c>
      <c r="Q9" s="131">
        <v>35</v>
      </c>
      <c r="R9" s="90">
        <v>356</v>
      </c>
      <c r="S9" s="91">
        <v>15</v>
      </c>
      <c r="T9" s="136">
        <f t="shared" si="0"/>
        <v>5098</v>
      </c>
    </row>
    <row r="10" spans="1:20" ht="15.75">
      <c r="A10" s="127">
        <f>Qualify!A10</f>
        <v>4</v>
      </c>
      <c r="B10" s="20" t="str">
        <f>Qualify!$D$13</f>
        <v>Pizza's</v>
      </c>
      <c r="C10" s="134">
        <f>Qualify!$Q$13</f>
        <v>1856</v>
      </c>
      <c r="D10" s="130">
        <v>392</v>
      </c>
      <c r="E10" s="131">
        <v>50</v>
      </c>
      <c r="F10" s="90">
        <v>413</v>
      </c>
      <c r="G10" s="91">
        <v>15</v>
      </c>
      <c r="H10" s="130">
        <v>380</v>
      </c>
      <c r="I10" s="131">
        <v>50</v>
      </c>
      <c r="J10" s="90">
        <v>335</v>
      </c>
      <c r="K10" s="91">
        <v>0</v>
      </c>
      <c r="L10" s="130">
        <v>411</v>
      </c>
      <c r="M10" s="131">
        <v>50</v>
      </c>
      <c r="N10" s="90">
        <v>340</v>
      </c>
      <c r="O10" s="91">
        <v>0</v>
      </c>
      <c r="P10" s="130">
        <v>343</v>
      </c>
      <c r="Q10" s="131">
        <v>25</v>
      </c>
      <c r="R10" s="90">
        <v>358</v>
      </c>
      <c r="S10" s="91">
        <v>35</v>
      </c>
      <c r="T10" s="136">
        <f t="shared" si="0"/>
        <v>5053</v>
      </c>
    </row>
    <row r="11" spans="1:20" ht="15.75">
      <c r="A11" s="127">
        <f>Qualify!A11</f>
        <v>5</v>
      </c>
      <c r="B11" s="20" t="str">
        <f>Qualify!$D$8</f>
        <v>3 X 2</v>
      </c>
      <c r="C11" s="134">
        <f>Qualify!$Q$8</f>
        <v>1923</v>
      </c>
      <c r="D11" s="130">
        <v>424</v>
      </c>
      <c r="E11" s="131">
        <v>50</v>
      </c>
      <c r="F11" s="90">
        <v>378</v>
      </c>
      <c r="G11" s="91">
        <v>35</v>
      </c>
      <c r="H11" s="130">
        <v>328</v>
      </c>
      <c r="I11" s="131">
        <v>0</v>
      </c>
      <c r="J11" s="90">
        <v>357</v>
      </c>
      <c r="K11" s="91">
        <v>35</v>
      </c>
      <c r="L11" s="130">
        <v>351</v>
      </c>
      <c r="M11" s="131">
        <v>0</v>
      </c>
      <c r="N11" s="90">
        <v>363</v>
      </c>
      <c r="O11" s="91">
        <v>15</v>
      </c>
      <c r="P11" s="130">
        <v>333</v>
      </c>
      <c r="Q11" s="131">
        <v>15</v>
      </c>
      <c r="R11" s="90">
        <v>371</v>
      </c>
      <c r="S11" s="91">
        <v>35</v>
      </c>
      <c r="T11" s="136">
        <f t="shared" si="0"/>
        <v>5013</v>
      </c>
    </row>
    <row r="12" spans="1:20" ht="15.75">
      <c r="A12" s="127">
        <f>Qualify!A12</f>
        <v>6</v>
      </c>
      <c r="B12" s="20" t="str">
        <f>Qualify!$D$14</f>
        <v>Drkula's 32</v>
      </c>
      <c r="C12" s="134">
        <f>Qualify!$Q$14</f>
        <v>1846</v>
      </c>
      <c r="D12" s="130">
        <v>400</v>
      </c>
      <c r="E12" s="131">
        <v>50</v>
      </c>
      <c r="F12" s="90">
        <v>383</v>
      </c>
      <c r="G12" s="91">
        <v>50</v>
      </c>
      <c r="H12" s="130">
        <v>368</v>
      </c>
      <c r="I12" s="131">
        <v>15</v>
      </c>
      <c r="J12" s="90">
        <v>345</v>
      </c>
      <c r="K12" s="91">
        <v>35</v>
      </c>
      <c r="L12" s="130">
        <v>323</v>
      </c>
      <c r="M12" s="131">
        <v>0</v>
      </c>
      <c r="N12" s="90">
        <v>374</v>
      </c>
      <c r="O12" s="91">
        <v>35</v>
      </c>
      <c r="P12" s="130">
        <v>292</v>
      </c>
      <c r="Q12" s="131">
        <v>15</v>
      </c>
      <c r="R12" s="90">
        <v>287</v>
      </c>
      <c r="S12" s="91">
        <v>15</v>
      </c>
      <c r="T12" s="136">
        <f t="shared" si="0"/>
        <v>4833</v>
      </c>
    </row>
    <row r="13" spans="1:20" ht="15.75">
      <c r="A13" s="127">
        <f>Qualify!A13</f>
        <v>7</v>
      </c>
      <c r="B13" s="20" t="str">
        <f>Qualify!$D$10</f>
        <v>Drac's Sand Bar</v>
      </c>
      <c r="C13" s="134">
        <f>Qualify!$Q$10</f>
        <v>1904</v>
      </c>
      <c r="D13" s="130">
        <v>369</v>
      </c>
      <c r="E13" s="131">
        <v>0</v>
      </c>
      <c r="F13" s="90">
        <v>309</v>
      </c>
      <c r="G13" s="91">
        <v>0</v>
      </c>
      <c r="H13" s="130">
        <v>394</v>
      </c>
      <c r="I13" s="131">
        <v>15</v>
      </c>
      <c r="J13" s="90">
        <v>332</v>
      </c>
      <c r="K13" s="91">
        <v>0</v>
      </c>
      <c r="L13" s="130">
        <v>357</v>
      </c>
      <c r="M13" s="131">
        <v>35</v>
      </c>
      <c r="N13" s="90">
        <v>348</v>
      </c>
      <c r="O13" s="91">
        <v>15</v>
      </c>
      <c r="P13" s="130">
        <v>343</v>
      </c>
      <c r="Q13" s="131">
        <v>25</v>
      </c>
      <c r="R13" s="90">
        <v>335</v>
      </c>
      <c r="S13" s="91">
        <v>0</v>
      </c>
      <c r="T13" s="136">
        <f t="shared" si="0"/>
        <v>4781</v>
      </c>
    </row>
    <row r="14" spans="1:20" ht="16.5" thickBot="1">
      <c r="A14" s="128">
        <f>Qualify!A14</f>
        <v>8</v>
      </c>
      <c r="B14" s="21" t="str">
        <f>Qualify!$D$11</f>
        <v>Investment Center America</v>
      </c>
      <c r="C14" s="135">
        <f>Qualify!$Q$11</f>
        <v>1861</v>
      </c>
      <c r="D14" s="132">
        <v>329</v>
      </c>
      <c r="E14" s="133">
        <v>0</v>
      </c>
      <c r="F14" s="92">
        <v>385</v>
      </c>
      <c r="G14" s="93">
        <v>0</v>
      </c>
      <c r="H14" s="132">
        <v>391</v>
      </c>
      <c r="I14" s="133">
        <v>35</v>
      </c>
      <c r="J14" s="92">
        <v>353</v>
      </c>
      <c r="K14" s="93">
        <v>15</v>
      </c>
      <c r="L14" s="132">
        <v>315</v>
      </c>
      <c r="M14" s="133">
        <v>15</v>
      </c>
      <c r="N14" s="92">
        <v>297</v>
      </c>
      <c r="O14" s="93">
        <v>0</v>
      </c>
      <c r="P14" s="132">
        <v>306</v>
      </c>
      <c r="Q14" s="133">
        <v>35</v>
      </c>
      <c r="R14" s="92">
        <v>376</v>
      </c>
      <c r="S14" s="93">
        <v>50</v>
      </c>
      <c r="T14" s="137">
        <f t="shared" si="0"/>
        <v>4763</v>
      </c>
    </row>
    <row r="16" ht="12.75">
      <c r="B16" s="22" t="s">
        <v>47</v>
      </c>
    </row>
    <row r="18" spans="5:19" ht="12.75">
      <c r="E18">
        <f>SUM(E7:E14)</f>
        <v>200</v>
      </c>
      <c r="G18">
        <f>SUM(G7:G14)</f>
        <v>200</v>
      </c>
      <c r="I18">
        <f>SUM(I7:I14)</f>
        <v>200</v>
      </c>
      <c r="K18">
        <f>SUM(K7:K14)</f>
        <v>200</v>
      </c>
      <c r="M18">
        <f>SUM(M7:M14)</f>
        <v>200</v>
      </c>
      <c r="O18">
        <f>SUM(O7:O14)</f>
        <v>200</v>
      </c>
      <c r="Q18">
        <f>SUM(Q7:Q14)</f>
        <v>200</v>
      </c>
      <c r="S18">
        <f>SUM(S7:S14)</f>
        <v>200</v>
      </c>
    </row>
  </sheetData>
  <mergeCells count="2">
    <mergeCell ref="A1:T1"/>
    <mergeCell ref="A2:T2"/>
  </mergeCells>
  <conditionalFormatting sqref="E7:E14 G7:G14 S7:S14 K7:K14 I7:I14 O7:O14 M7:M14 Q7:Q14">
    <cfRule type="cellIs" priority="1" dxfId="1" operator="greaterThan" stopIfTrue="1">
      <formula>50</formula>
    </cfRule>
  </conditionalFormatting>
  <conditionalFormatting sqref="D7:D14 F7:F14 R7:R14 J7:J14 H7:H14 N7:N14 L7:L14 P7:P14">
    <cfRule type="cellIs" priority="2" dxfId="1" operator="greaterThan" stopIfTrue="1">
      <formula>600</formula>
    </cfRule>
  </conditionalFormatting>
  <printOptions horizontalCentered="1"/>
  <pageMargins left="0.25" right="0.25" top="1.41" bottom="0.25" header="0.25" footer="0.25"/>
  <pageSetup blackAndWhite="1"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15"/>
  <sheetViews>
    <sheetView zoomScale="65" zoomScaleNormal="65" workbookViewId="0" topLeftCell="A1">
      <selection activeCell="C4" sqref="C4"/>
    </sheetView>
  </sheetViews>
  <sheetFormatPr defaultColWidth="9.33203125" defaultRowHeight="12.75"/>
  <cols>
    <col min="1" max="1" width="20.83203125" style="74" bestFit="1" customWidth="1"/>
    <col min="2" max="2" width="37" style="74" bestFit="1" customWidth="1"/>
    <col min="3" max="3" width="121.33203125" style="74" bestFit="1" customWidth="1"/>
    <col min="4" max="4" width="61" style="109" bestFit="1" customWidth="1"/>
    <col min="5" max="16384" width="10.66015625" style="74" customWidth="1"/>
  </cols>
  <sheetData>
    <row r="1" spans="1:5" s="72" customFormat="1" ht="57.75" customHeight="1" thickBot="1">
      <c r="A1" s="116"/>
      <c r="B1" s="149" t="s">
        <v>67</v>
      </c>
      <c r="C1" s="150"/>
      <c r="D1" s="118">
        <f>MatchPlay!L4</f>
        <v>8</v>
      </c>
      <c r="E1" s="71"/>
    </row>
    <row r="2" spans="1:5" s="72" customFormat="1" ht="39.75" customHeight="1">
      <c r="A2" s="70" t="s">
        <v>7</v>
      </c>
      <c r="B2" s="78" t="s">
        <v>66</v>
      </c>
      <c r="C2" s="117" t="s">
        <v>4</v>
      </c>
      <c r="D2" s="108" t="str">
        <f>MatchPlay!T6</f>
        <v>GRAND TOTAL</v>
      </c>
      <c r="E2" s="71"/>
    </row>
    <row r="3" spans="1:4" ht="90">
      <c r="A3" s="79">
        <v>1</v>
      </c>
      <c r="B3" s="80">
        <f>Financial!D6</f>
        <v>600</v>
      </c>
      <c r="C3" s="73" t="str">
        <f>MatchPlay!B7</f>
        <v>Just Follow Anybody</v>
      </c>
      <c r="D3" s="138">
        <f>MatchPlay!T7</f>
        <v>5351</v>
      </c>
    </row>
    <row r="4" spans="1:4" ht="90">
      <c r="A4" s="79">
        <v>2</v>
      </c>
      <c r="B4" s="80">
        <f>Financial!D7</f>
        <v>500</v>
      </c>
      <c r="C4" s="73" t="str">
        <f>MatchPlay!B8</f>
        <v>Katie's Bombers</v>
      </c>
      <c r="D4" s="138">
        <f>MatchPlay!T8</f>
        <v>5166</v>
      </c>
    </row>
    <row r="5" spans="1:4" ht="90">
      <c r="A5" s="79">
        <v>3</v>
      </c>
      <c r="B5" s="80">
        <f>Financial!D8</f>
        <v>400</v>
      </c>
      <c r="C5" s="73" t="str">
        <f>MatchPlay!B9</f>
        <v>Just Follow That</v>
      </c>
      <c r="D5" s="138">
        <f>MatchPlay!T9</f>
        <v>5098</v>
      </c>
    </row>
    <row r="6" spans="1:4" ht="90">
      <c r="A6" s="79">
        <v>4</v>
      </c>
      <c r="B6" s="80">
        <f>Financial!D9</f>
        <v>300</v>
      </c>
      <c r="C6" s="73" t="str">
        <f>MatchPlay!B10</f>
        <v>Pizza's</v>
      </c>
      <c r="D6" s="138">
        <f>MatchPlay!T10</f>
        <v>5053</v>
      </c>
    </row>
    <row r="7" spans="1:4" ht="90">
      <c r="A7" s="79">
        <v>5</v>
      </c>
      <c r="B7" s="80">
        <f>Financial!D10</f>
        <v>270</v>
      </c>
      <c r="C7" s="73" t="str">
        <f>MatchPlay!B11</f>
        <v>3 X 2</v>
      </c>
      <c r="D7" s="138">
        <f>MatchPlay!T11</f>
        <v>5013</v>
      </c>
    </row>
    <row r="8" spans="1:4" ht="90">
      <c r="A8" s="79">
        <v>6</v>
      </c>
      <c r="B8" s="80">
        <f>Financial!D11</f>
        <v>240</v>
      </c>
      <c r="C8" s="73" t="str">
        <f>MatchPlay!B12</f>
        <v>Drkula's 32</v>
      </c>
      <c r="D8" s="138">
        <f>MatchPlay!T12</f>
        <v>4833</v>
      </c>
    </row>
    <row r="9" spans="1:4" ht="90">
      <c r="A9" s="79">
        <v>7</v>
      </c>
      <c r="B9" s="80">
        <f>Financial!D12</f>
        <v>220</v>
      </c>
      <c r="C9" s="73" t="str">
        <f>MatchPlay!B13</f>
        <v>Drac's Sand Bar</v>
      </c>
      <c r="D9" s="138">
        <f>MatchPlay!T13</f>
        <v>4781</v>
      </c>
    </row>
    <row r="10" spans="1:4" ht="90.75" thickBot="1">
      <c r="A10" s="81">
        <v>8</v>
      </c>
      <c r="B10" s="82">
        <f>Financial!D13</f>
        <v>200</v>
      </c>
      <c r="C10" s="129" t="str">
        <f>MatchPlay!B14</f>
        <v>Investment Center America</v>
      </c>
      <c r="D10" s="138">
        <f>MatchPlay!T14</f>
        <v>4763</v>
      </c>
    </row>
    <row r="11" spans="1:2" ht="91.5">
      <c r="A11" s="75"/>
      <c r="B11" s="75"/>
    </row>
    <row r="12" spans="1:2" ht="91.5">
      <c r="A12" s="75"/>
      <c r="B12" s="75"/>
    </row>
    <row r="13" spans="1:2" ht="91.5">
      <c r="A13" s="75"/>
      <c r="B13" s="75"/>
    </row>
    <row r="14" spans="1:2" ht="90">
      <c r="A14" s="76"/>
      <c r="B14" s="76"/>
    </row>
    <row r="15" spans="1:2" ht="12.75">
      <c r="A15" s="77"/>
      <c r="B15" s="77"/>
    </row>
  </sheetData>
  <mergeCells count="1">
    <mergeCell ref="B1:C1"/>
  </mergeCells>
  <printOptions horizontalCentered="1" verticalCentered="1"/>
  <pageMargins left="0.25" right="0.25" top="0.25" bottom="0.25" header="0.25" footer="0.5"/>
  <pageSetup fitToHeight="1" fitToWidth="1" horizontalDpi="300" verticalDpi="3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26"/>
  <sheetViews>
    <sheetView tabSelected="1" workbookViewId="0" topLeftCell="A2">
      <selection activeCell="C20" sqref="C20:G20"/>
    </sheetView>
  </sheetViews>
  <sheetFormatPr defaultColWidth="9.33203125" defaultRowHeight="12.75"/>
  <cols>
    <col min="1" max="1" width="25.83203125" style="25" bestFit="1" customWidth="1"/>
    <col min="2" max="2" width="32.5" style="25" customWidth="1"/>
    <col min="3" max="7" width="13.33203125" style="25" customWidth="1"/>
    <col min="8" max="16384" width="9.33203125" style="25" customWidth="1"/>
  </cols>
  <sheetData>
    <row r="1" spans="1:20" ht="23.25">
      <c r="A1" s="152" t="str">
        <f>Tournament</f>
        <v>13th Annual St. Paul Limited Average Mixed Team Challenge</v>
      </c>
      <c r="B1" s="152"/>
      <c r="C1" s="152"/>
      <c r="D1" s="152"/>
      <c r="E1" s="152"/>
      <c r="F1" s="152"/>
      <c r="G1" s="15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>
      <c r="A2" s="145" t="str">
        <f>Date&amp;" -- "&amp;Center&amp;" -- Title Play"</f>
        <v>Sunday, December 13th -- Mattie's Lanes -- Title Play</v>
      </c>
      <c r="B2" s="145"/>
      <c r="C2" s="145"/>
      <c r="D2" s="145"/>
      <c r="E2" s="145"/>
      <c r="F2" s="145"/>
      <c r="G2" s="14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7" spans="1:7" s="26" customFormat="1" ht="19.5" thickBot="1">
      <c r="A7" s="153" t="s">
        <v>49</v>
      </c>
      <c r="B7" s="153"/>
      <c r="C7" s="153"/>
      <c r="D7" s="153"/>
      <c r="E7" s="153"/>
      <c r="F7" s="153"/>
      <c r="G7" s="153"/>
    </row>
    <row r="8" spans="3:7" s="27" customFormat="1" ht="18.75" thickBot="1">
      <c r="C8" s="28" t="s">
        <v>10</v>
      </c>
      <c r="D8" s="28" t="s">
        <v>11</v>
      </c>
      <c r="E8" s="28" t="s">
        <v>15</v>
      </c>
      <c r="F8" s="29" t="s">
        <v>13</v>
      </c>
      <c r="G8" s="30" t="s">
        <v>50</v>
      </c>
    </row>
    <row r="9" spans="1:7" s="26" customFormat="1" ht="19.5" thickBot="1">
      <c r="A9" s="94" t="s">
        <v>51</v>
      </c>
      <c r="B9" s="95" t="str">
        <f>MatchPlay!B8</f>
        <v>Katie's Bombers</v>
      </c>
      <c r="C9" s="96">
        <v>167</v>
      </c>
      <c r="D9" s="96">
        <v>163</v>
      </c>
      <c r="E9" s="96">
        <f>C9+D9</f>
        <v>330</v>
      </c>
      <c r="F9" s="96">
        <v>-70</v>
      </c>
      <c r="G9" s="96">
        <v>27</v>
      </c>
    </row>
    <row r="10" spans="1:7" s="26" customFormat="1" ht="19.5" thickBot="1">
      <c r="A10" s="94" t="s">
        <v>52</v>
      </c>
      <c r="B10" s="95" t="str">
        <f>MatchPlay!B9</f>
        <v>Just Follow That</v>
      </c>
      <c r="C10" s="96">
        <v>207</v>
      </c>
      <c r="D10" s="97">
        <v>196</v>
      </c>
      <c r="E10" s="96">
        <f>C10+D10</f>
        <v>403</v>
      </c>
      <c r="F10" s="96">
        <v>3</v>
      </c>
      <c r="G10" s="96">
        <v>28</v>
      </c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9.5" thickBot="1">
      <c r="A13" s="154" t="s">
        <v>53</v>
      </c>
      <c r="B13" s="154"/>
      <c r="C13" s="154"/>
      <c r="D13" s="154"/>
      <c r="E13" s="154"/>
      <c r="F13" s="154"/>
      <c r="G13" s="154"/>
    </row>
    <row r="14" spans="1:7" ht="18.75" thickBot="1">
      <c r="A14" s="98"/>
      <c r="B14" s="98"/>
      <c r="C14" s="99" t="s">
        <v>10</v>
      </c>
      <c r="D14" s="99" t="s">
        <v>11</v>
      </c>
      <c r="E14" s="99" t="s">
        <v>15</v>
      </c>
      <c r="F14" s="100" t="s">
        <v>13</v>
      </c>
      <c r="G14" s="101" t="s">
        <v>50</v>
      </c>
    </row>
    <row r="15" spans="1:7" ht="19.5" thickBot="1">
      <c r="A15" s="94" t="s">
        <v>54</v>
      </c>
      <c r="B15" s="95" t="str">
        <f>MatchPlay!B7</f>
        <v>Just Follow Anybody</v>
      </c>
      <c r="C15" s="96">
        <v>174</v>
      </c>
      <c r="D15" s="96">
        <v>155</v>
      </c>
      <c r="E15" s="96">
        <f>C15+D15</f>
        <v>329</v>
      </c>
      <c r="F15" s="96"/>
      <c r="G15" s="96">
        <v>25</v>
      </c>
    </row>
    <row r="16" spans="1:7" ht="19.5" thickBot="1">
      <c r="A16" s="94" t="s">
        <v>55</v>
      </c>
      <c r="B16" s="95" t="str">
        <f>IF(E9&gt;E10,B9,B10)</f>
        <v>Just Follow That</v>
      </c>
      <c r="C16" s="96">
        <v>227</v>
      </c>
      <c r="D16" s="97">
        <v>171</v>
      </c>
      <c r="E16" s="96">
        <f>C16+D16</f>
        <v>398</v>
      </c>
      <c r="F16" s="96"/>
      <c r="G16" s="96">
        <v>26</v>
      </c>
    </row>
    <row r="20" spans="2:7" ht="23.25">
      <c r="B20" s="31" t="s">
        <v>56</v>
      </c>
      <c r="C20" s="151" t="str">
        <f>IF(E15&gt;E16,B15,B16)</f>
        <v>Just Follow That</v>
      </c>
      <c r="D20" s="151"/>
      <c r="E20" s="151"/>
      <c r="F20" s="151"/>
      <c r="G20" s="151"/>
    </row>
    <row r="26" ht="12.75">
      <c r="C26" s="89"/>
    </row>
  </sheetData>
  <mergeCells count="5">
    <mergeCell ref="C20:G20"/>
    <mergeCell ref="A1:G1"/>
    <mergeCell ref="A2:G2"/>
    <mergeCell ref="A7:G7"/>
    <mergeCell ref="A13:G13"/>
  </mergeCells>
  <conditionalFormatting sqref="C9:D10 C15:D16">
    <cfRule type="cellIs" priority="1" dxfId="1" operator="greaterThan" stopIfTrue="1">
      <formula>300</formula>
    </cfRule>
  </conditionalFormatting>
  <printOptions horizontalCentered="1"/>
  <pageMargins left="0.25" right="0.25" top="1.5" bottom="0.25" header="0.25" footer="0.25"/>
  <pageSetup blackAndWhite="1"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32"/>
  <sheetViews>
    <sheetView workbookViewId="0" topLeftCell="A1">
      <selection activeCell="B6" sqref="B6"/>
    </sheetView>
  </sheetViews>
  <sheetFormatPr defaultColWidth="9.33203125" defaultRowHeight="12.75"/>
  <cols>
    <col min="1" max="1" width="12.66015625" style="0" customWidth="1"/>
    <col min="2" max="2" width="39.66015625" style="0" bestFit="1" customWidth="1"/>
    <col min="3" max="3" width="25.83203125" style="0" bestFit="1" customWidth="1"/>
    <col min="4" max="4" width="17.66015625" style="0" customWidth="1"/>
  </cols>
  <sheetData>
    <row r="1" spans="1:8" s="32" customFormat="1" ht="23.25">
      <c r="A1" s="152" t="str">
        <f>Tournament</f>
        <v>13th Annual St. Paul Limited Average Mixed Team Challenge</v>
      </c>
      <c r="B1" s="152"/>
      <c r="C1" s="152"/>
      <c r="D1" s="152"/>
      <c r="E1" s="152"/>
      <c r="F1" s="152"/>
      <c r="G1" s="152"/>
      <c r="H1" s="152"/>
    </row>
    <row r="2" spans="1:7" s="3" customFormat="1" ht="18">
      <c r="A2" s="145" t="str">
        <f>Date&amp;" - Final Standings"</f>
        <v>Sunday, December 13th - Final Standings</v>
      </c>
      <c r="B2" s="145"/>
      <c r="C2" s="145"/>
      <c r="D2" s="145"/>
      <c r="E2" s="145"/>
      <c r="F2" s="145"/>
      <c r="G2" s="23"/>
    </row>
    <row r="3" spans="1:7" s="3" customFormat="1" ht="15.75">
      <c r="A3" s="146" t="str">
        <f>Center</f>
        <v>Mattie's Lanes</v>
      </c>
      <c r="B3" s="146"/>
      <c r="C3" s="146"/>
      <c r="D3" s="146"/>
      <c r="E3" s="146"/>
      <c r="F3" s="146"/>
      <c r="G3" s="24"/>
    </row>
    <row r="4" ht="13.5" thickBot="1"/>
    <row r="5" spans="1:4" s="33" customFormat="1" ht="16.5" thickBot="1">
      <c r="A5" s="43" t="s">
        <v>7</v>
      </c>
      <c r="B5" s="44" t="s">
        <v>4</v>
      </c>
      <c r="C5" s="44" t="s">
        <v>57</v>
      </c>
      <c r="D5" s="45" t="s">
        <v>58</v>
      </c>
    </row>
    <row r="6" spans="1:4" ht="19.5" thickBot="1">
      <c r="A6" s="41">
        <v>1</v>
      </c>
      <c r="B6" s="42" t="str">
        <f>IF(TitlePlay!E15&lt;TitlePlay!E16,TitlePlay!B16,TitlePlay!B15)</f>
        <v>Just Follow That</v>
      </c>
      <c r="C6" s="42" t="str">
        <f>INDEX(Qualify!$D$7:$E$38,MATCH(B6,Qualify!$D$7:$D$38,0),2)</f>
        <v>Rick Micek</v>
      </c>
      <c r="D6" s="112">
        <v>600</v>
      </c>
    </row>
    <row r="7" spans="1:4" ht="18.75">
      <c r="A7" s="39">
        <v>2</v>
      </c>
      <c r="B7" s="40" t="str">
        <f>IF(TitlePlay!E15&gt;TitlePlay!E16,TitlePlay!B16,TitlePlay!B15)</f>
        <v>Just Follow Anybody</v>
      </c>
      <c r="C7" s="40" t="str">
        <f>INDEX(Qualify!$D$7:$E$38,MATCH(B7,Qualify!$D$7:$D$38,0),2)</f>
        <v>John Burks</v>
      </c>
      <c r="D7" s="112">
        <v>500</v>
      </c>
    </row>
    <row r="8" spans="1:4" ht="18.75">
      <c r="A8" s="37">
        <v>3</v>
      </c>
      <c r="B8" s="35" t="str">
        <f>IF(TitlePlay!E9&gt;TitlePlay!E10,TitlePlay!B10,TitlePlay!B9)</f>
        <v>Katie's Bombers</v>
      </c>
      <c r="C8" s="35" t="str">
        <f>INDEX(Qualify!$D$7:$E$38,MATCH(B8,Qualify!$D$7:$D$38,0),2)</f>
        <v>Brad Gregory</v>
      </c>
      <c r="D8" s="112">
        <v>400</v>
      </c>
    </row>
    <row r="9" spans="1:4" ht="18.75">
      <c r="A9" s="37">
        <v>4</v>
      </c>
      <c r="B9" s="35" t="str">
        <f>MatchPlay!$B$10</f>
        <v>Pizza's</v>
      </c>
      <c r="C9" s="35" t="str">
        <f>INDEX(Qualify!$D$7:$E$38,MATCH(B9,Qualify!$D$7:$D$38,0),2)</f>
        <v>Duane Perrizo</v>
      </c>
      <c r="D9" s="112">
        <v>300</v>
      </c>
    </row>
    <row r="10" spans="1:4" ht="18.75">
      <c r="A10" s="37">
        <v>5</v>
      </c>
      <c r="B10" s="35" t="str">
        <f>MatchPlay!$B$11</f>
        <v>3 X 2</v>
      </c>
      <c r="C10" s="35" t="str">
        <f>INDEX(Qualify!$D$7:$E$38,MATCH(B10,Qualify!$D$7:$D$38,0),2)</f>
        <v>Ed Vanek</v>
      </c>
      <c r="D10" s="112">
        <v>270</v>
      </c>
    </row>
    <row r="11" spans="1:4" ht="18.75">
      <c r="A11" s="37">
        <v>6</v>
      </c>
      <c r="B11" s="35" t="str">
        <f>MatchPlay!$B$12</f>
        <v>Drkula's 32</v>
      </c>
      <c r="C11" s="35" t="str">
        <f>INDEX(Qualify!$D$7:$E$38,MATCH(B11,Qualify!$D$7:$D$38,0),2)</f>
        <v>Mimi Krey</v>
      </c>
      <c r="D11" s="112">
        <v>240</v>
      </c>
    </row>
    <row r="12" spans="1:4" ht="18.75">
      <c r="A12" s="37">
        <v>7</v>
      </c>
      <c r="B12" s="35" t="str">
        <f>MatchPlay!$B$13</f>
        <v>Drac's Sand Bar</v>
      </c>
      <c r="C12" s="35" t="str">
        <f>INDEX(Qualify!$D$7:$E$38,MATCH(B12,Qualify!$D$7:$D$38,0),2)</f>
        <v>Brad Riggins</v>
      </c>
      <c r="D12" s="112">
        <v>220</v>
      </c>
    </row>
    <row r="13" spans="1:4" ht="19.5" thickBot="1">
      <c r="A13" s="37">
        <v>8</v>
      </c>
      <c r="B13" s="35" t="str">
        <f>MatchPlay!$B$14</f>
        <v>Investment Center America</v>
      </c>
      <c r="C13" s="35" t="str">
        <f>INDEX(Qualify!$D$7:$E$38,MATCH(B13,Qualify!$D$7:$D$38,0),2)</f>
        <v>David Hoglund</v>
      </c>
      <c r="D13" s="113">
        <v>200</v>
      </c>
    </row>
    <row r="14" spans="1:4" ht="18.75">
      <c r="A14" s="37">
        <v>9</v>
      </c>
      <c r="B14" s="35" t="str">
        <f>Qualify!$D$15</f>
        <v>We Are Five</v>
      </c>
      <c r="C14" s="35" t="str">
        <f>INDEX(Qualify!$D$7:$E$38,MATCH(B14,Qualify!$D$7:$D$38,0),2)</f>
        <v>George Kreyer Jr.</v>
      </c>
      <c r="D14" s="112">
        <v>180</v>
      </c>
    </row>
    <row r="15" spans="1:4" ht="18.75">
      <c r="A15" s="37">
        <v>10</v>
      </c>
      <c r="B15" s="35" t="str">
        <f>Qualify!$D$16</f>
        <v>Just Follow Behind</v>
      </c>
      <c r="C15" s="35" t="str">
        <f>INDEX(Qualify!$D$7:$E$38,MATCH(B15,Qualify!$D$7:$D$38,0),2)</f>
        <v>Gene Soderbeck</v>
      </c>
      <c r="D15" s="112">
        <v>155</v>
      </c>
    </row>
    <row r="16" spans="1:4" ht="18.75">
      <c r="A16" s="37">
        <v>11</v>
      </c>
      <c r="B16" s="35" t="str">
        <f>Qualify!$D$17</f>
        <v>Just Follow Along</v>
      </c>
      <c r="C16" s="35" t="str">
        <f>INDEX(Qualify!$D$7:$E$38,MATCH(B16,Qualify!$D$7:$D$38,0),2)</f>
        <v>Bob Nielsen</v>
      </c>
      <c r="D16" s="112">
        <v>135</v>
      </c>
    </row>
    <row r="17" spans="1:4" ht="19.5" thickBot="1">
      <c r="A17" s="38">
        <v>12</v>
      </c>
      <c r="B17" s="36" t="str">
        <f>Qualify!$D$18</f>
        <v>Wizard's Pro Shop</v>
      </c>
      <c r="C17" s="36" t="str">
        <f>INDEX(Qualify!$D$7:$E$38,MATCH(B17,Qualify!$D$7:$D$38,0),2)</f>
        <v>Ken Holets</v>
      </c>
      <c r="D17" s="114">
        <v>130</v>
      </c>
    </row>
    <row r="18" ht="18.75">
      <c r="D18" s="115">
        <f>SUM(D6:D17)</f>
        <v>3330</v>
      </c>
    </row>
    <row r="20" ht="13.5" thickBot="1"/>
    <row r="21" spans="1:4" ht="16.5" thickBot="1">
      <c r="A21" s="43" t="s">
        <v>60</v>
      </c>
      <c r="B21" s="44" t="s">
        <v>4</v>
      </c>
      <c r="C21" s="44" t="s">
        <v>57</v>
      </c>
      <c r="D21" s="45" t="s">
        <v>61</v>
      </c>
    </row>
    <row r="22" spans="1:4" ht="18.75">
      <c r="A22" s="59" t="s">
        <v>10</v>
      </c>
      <c r="B22" s="60" t="str">
        <f>INDEX(Qualify!$D$6:$P$38,MATCH(D$22,Qualify!G$6:G$38,0),1)</f>
        <v>Drkula's 32</v>
      </c>
      <c r="C22" s="60" t="str">
        <f>INDEX(Qualify!$D$7:$E$38,MATCH(B22,Qualify!$D$7:$D$38,0),2)</f>
        <v>Mimi Krey</v>
      </c>
      <c r="D22" s="61">
        <f>Qualify!G41</f>
        <v>226</v>
      </c>
    </row>
    <row r="23" spans="1:4" ht="18.75">
      <c r="A23" s="34" t="s">
        <v>11</v>
      </c>
      <c r="B23" s="35" t="str">
        <f>INDEX(Qualify!$D$6:$P$38,MATCH($D23,Qualify!H$6:H$38,0),1)</f>
        <v>Just Follow That</v>
      </c>
      <c r="C23" s="35" t="str">
        <f>INDEX(Qualify!$D$7:$E$38,MATCH(B23,Qualify!$D$7:$D$38,0),2)</f>
        <v>Rick Micek</v>
      </c>
      <c r="D23" s="62">
        <f>Qualify!H41</f>
        <v>225</v>
      </c>
    </row>
    <row r="24" spans="1:4" ht="18.75">
      <c r="A24" s="34" t="s">
        <v>12</v>
      </c>
      <c r="B24" s="35" t="str">
        <f>INDEX(Qualify!$D$6:$P$38,MATCH($D24,Qualify!I$6:I$38,0),1)</f>
        <v>Just Follow That</v>
      </c>
      <c r="C24" s="35" t="str">
        <f>INDEX(Qualify!$D$7:$E$38,MATCH(B24,Qualify!$D$7:$D$38,0),2)</f>
        <v>Rick Micek</v>
      </c>
      <c r="D24" s="62">
        <f>Qualify!I41</f>
        <v>228</v>
      </c>
    </row>
    <row r="25" spans="1:4" ht="18.75">
      <c r="A25" s="34" t="s">
        <v>20</v>
      </c>
      <c r="B25" s="35" t="str">
        <f>INDEX(Qualify!$D$6:$P$38,MATCH($D25,Qualify!J$6:J$38,0),1)</f>
        <v>Wizard's Pro Shop</v>
      </c>
      <c r="C25" s="35" t="str">
        <f>INDEX(Qualify!$D$7:$E$38,MATCH(B25,Qualify!$D$7:$D$38,0),2)</f>
        <v>Ken Holets</v>
      </c>
      <c r="D25" s="62">
        <f>Qualify!J41</f>
        <v>222</v>
      </c>
    </row>
    <row r="26" spans="1:4" ht="18.75">
      <c r="A26" s="34" t="s">
        <v>21</v>
      </c>
      <c r="B26" s="35" t="str">
        <f>INDEX(Qualify!$D$6:$P$38,MATCH($D26,Qualify!K$6:K$38,0),1)</f>
        <v>Spare Change</v>
      </c>
      <c r="C26" s="35" t="str">
        <f>INDEX(Qualify!$D$7:$E$38,MATCH(B26,Qualify!$D$7:$D$38,0),2)</f>
        <v>Wanda Simmer</v>
      </c>
      <c r="D26" s="62">
        <f>Qualify!K41</f>
        <v>222</v>
      </c>
    </row>
    <row r="27" spans="1:4" ht="18.75">
      <c r="A27" s="34" t="s">
        <v>22</v>
      </c>
      <c r="B27" s="35" t="str">
        <f>INDEX(Qualify!$D$6:$P$38,MATCH($D27,Qualify!L$6:L$38,0),1)</f>
        <v>Pizza's</v>
      </c>
      <c r="C27" s="35" t="str">
        <f>INDEX(Qualify!$D$7:$E$38,MATCH(B27,Qualify!$D$7:$D$38,0),2)</f>
        <v>Duane Perrizo</v>
      </c>
      <c r="D27" s="62">
        <f>Qualify!L41</f>
        <v>242</v>
      </c>
    </row>
    <row r="28" spans="1:4" ht="18.75">
      <c r="A28" s="34" t="s">
        <v>23</v>
      </c>
      <c r="B28" s="35" t="str">
        <f>INDEX(Qualify!$D$6:$P$38,MATCH($D28,Qualify!M$6:M$38,0),1)</f>
        <v>3 X 2</v>
      </c>
      <c r="C28" s="35" t="str">
        <f>INDEX(Qualify!$D$7:$E$38,MATCH(B28,Qualify!$D$7:$D$38,0),2)</f>
        <v>Ed Vanek</v>
      </c>
      <c r="D28" s="62">
        <f>Qualify!M41</f>
        <v>207</v>
      </c>
    </row>
    <row r="29" spans="1:4" ht="18.75">
      <c r="A29" s="34" t="s">
        <v>24</v>
      </c>
      <c r="B29" s="35" t="str">
        <f>INDEX(Qualify!$D$6:$P$38,MATCH($D29,Qualify!N$6:N$38,0),1)</f>
        <v>Pizza's</v>
      </c>
      <c r="C29" s="35" t="str">
        <f>INDEX(Qualify!$D$7:$E$38,MATCH(B29,Qualify!$D$7:$D$38,0),2)</f>
        <v>Duane Perrizo</v>
      </c>
      <c r="D29" s="62">
        <f>Qualify!N41</f>
        <v>226</v>
      </c>
    </row>
    <row r="30" spans="1:4" ht="18.75">
      <c r="A30" s="34" t="s">
        <v>59</v>
      </c>
      <c r="B30" s="35" t="str">
        <f>INDEX(Qualify!$D$6:$P$38,MATCH($D30,Qualify!O$6:O$38,0),1)</f>
        <v>Drac's Sand Bar</v>
      </c>
      <c r="C30" s="35" t="str">
        <f>INDEX(Qualify!$D$7:$E$38,MATCH(B30,Qualify!$D$7:$D$38,0),2)</f>
        <v>Brad Riggins</v>
      </c>
      <c r="D30" s="62">
        <f>Qualify!O41</f>
        <v>207</v>
      </c>
    </row>
    <row r="31" spans="1:4" ht="19.5" thickBot="1">
      <c r="A31" s="34" t="s">
        <v>18</v>
      </c>
      <c r="B31" s="35" t="str">
        <f>INDEX(Qualify!$D$6:$P$38,MATCH($D31,Qualify!P$6:P$38,0),1)</f>
        <v>Just Follow Anybody</v>
      </c>
      <c r="C31" s="35" t="str">
        <f>INDEX(Qualify!$D$7:$E$38,MATCH(B31,Qualify!$D$7:$D$38,0),2)</f>
        <v>John Burks</v>
      </c>
      <c r="D31" s="62">
        <f>Qualify!P41</f>
        <v>240</v>
      </c>
    </row>
    <row r="32" spans="1:4" ht="38.25" thickBot="1">
      <c r="A32" s="63" t="s">
        <v>62</v>
      </c>
      <c r="B32" s="64" t="str">
        <f>INDEX(Qualify!$D$6:$Q$38,MATCH($D32,Qualify!Q$6:Q$38,0),1)</f>
        <v>Just Follow That</v>
      </c>
      <c r="C32" s="64" t="str">
        <f>INDEX(Qualify!$D$7:$E$38,MATCH(B32,Qualify!$D$7:$D$38,0),2)</f>
        <v>Rick Micek</v>
      </c>
      <c r="D32" s="65">
        <f>Qualify!Q41</f>
        <v>1989</v>
      </c>
    </row>
  </sheetData>
  <mergeCells count="3">
    <mergeCell ref="A2:F2"/>
    <mergeCell ref="A3:F3"/>
    <mergeCell ref="A1:H1"/>
  </mergeCells>
  <printOptions horizontalCentered="1"/>
  <pageMargins left="0.25" right="0.25" top="0.75" bottom="0.25" header="0.25" footer="0.25"/>
  <pageSetup blackAndWhite="1"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SPRINGSTED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 Beckjorden</dc:creator>
  <cp:keywords/>
  <dc:description/>
  <cp:lastModifiedBy>Dennis Franz</cp:lastModifiedBy>
  <cp:lastPrinted>2009-12-13T21:51:26Z</cp:lastPrinted>
  <dcterms:created xsi:type="dcterms:W3CDTF">2007-11-26T13:57:51Z</dcterms:created>
  <dcterms:modified xsi:type="dcterms:W3CDTF">2009-12-14T00:20:41Z</dcterms:modified>
  <cp:category/>
  <cp:version/>
  <cp:contentType/>
  <cp:contentStatus/>
</cp:coreProperties>
</file>